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PS01 - PZS km 29,159 trať..." sheetId="2" r:id="rId2"/>
    <sheet name="PS02 - PZS km 132,453 tra..." sheetId="3" r:id="rId3"/>
    <sheet name="PS03 - ŽST Dobronín ESA I" sheetId="4" r:id="rId4"/>
    <sheet name="PS04 - ŽST Dobronín ESA II" sheetId="5" r:id="rId5"/>
    <sheet name="PS05 - PZS km 220,537 tra..." sheetId="6" r:id="rId6"/>
    <sheet name="PS06 - PZS km 221,107 tra..." sheetId="7" r:id="rId7"/>
    <sheet name="PS07 - PZS km 46,827 Tišn..." sheetId="8" r:id="rId8"/>
    <sheet name="PS08 - ŽST Nové Město na ..." sheetId="9" r:id="rId9"/>
    <sheet name="PS09 - ŽST Veselíčko Inoma" sheetId="10" r:id="rId10"/>
    <sheet name="PS10 - ŽST Rožná přestavníky" sheetId="11" r:id="rId11"/>
    <sheet name="PS11 - PZS km 240,276 1C ..." sheetId="12" r:id="rId12"/>
    <sheet name="PS12 - PZS km 241,065 2C ..." sheetId="13" r:id="rId13"/>
    <sheet name="PS13 - PZS km 252,221 1D ..." sheetId="14" r:id="rId14"/>
    <sheet name="PS14 - PZS km 258,732 2E ..." sheetId="15" r:id="rId15"/>
    <sheet name="PS15 - PZS km 266,243 6E ..." sheetId="16" r:id="rId16"/>
    <sheet name="PS16 - PZS km 47,118 trať..." sheetId="17" r:id="rId17"/>
    <sheet name="PS17 - ŽST Světlá nad Sáz..." sheetId="18" r:id="rId18"/>
    <sheet name="PS18 - ŽST Havlíčkův Brod..." sheetId="19" r:id="rId19"/>
  </sheets>
  <definedNames>
    <definedName name="_xlnm.Print_Area" localSheetId="0">'Rekapitulace stavby'!$D$4:$AO$76,'Rekapitulace stavby'!$C$82:$AQ$116</definedName>
    <definedName name="_xlnm.Print_Titles" localSheetId="0">'Rekapitulace stavby'!$92:$92</definedName>
    <definedName name="_xlnm._FilterDatabase" localSheetId="1" hidden="1">'PS01 - PZS km 29,159 trať...'!$C$123:$L$140</definedName>
    <definedName name="_xlnm.Print_Area" localSheetId="1">'PS01 - PZS km 29,159 trať...'!$C$4:$K$76,'PS01 - PZS km 29,159 trať...'!$C$82:$K$105,'PS01 - PZS km 29,159 trať...'!$C$111:$L$140</definedName>
    <definedName name="_xlnm.Print_Titles" localSheetId="1">'PS01 - PZS km 29,159 trať...'!$123:$123</definedName>
    <definedName name="_xlnm._FilterDatabase" localSheetId="2" hidden="1">'PS02 - PZS km 132,453 tra...'!$C$123:$L$142</definedName>
    <definedName name="_xlnm.Print_Area" localSheetId="2">'PS02 - PZS km 132,453 tra...'!$C$4:$K$76,'PS02 - PZS km 132,453 tra...'!$C$82:$K$105,'PS02 - PZS km 132,453 tra...'!$C$111:$L$142</definedName>
    <definedName name="_xlnm.Print_Titles" localSheetId="2">'PS02 - PZS km 132,453 tra...'!$123:$123</definedName>
    <definedName name="_xlnm._FilterDatabase" localSheetId="3" hidden="1">'PS03 - ŽST Dobronín ESA I'!$C$123:$L$138</definedName>
    <definedName name="_xlnm.Print_Area" localSheetId="3">'PS03 - ŽST Dobronín ESA I'!$C$4:$K$76,'PS03 - ŽST Dobronín ESA I'!$C$82:$K$105,'PS03 - ŽST Dobronín ESA I'!$C$111:$L$138</definedName>
    <definedName name="_xlnm.Print_Titles" localSheetId="3">'PS03 - ŽST Dobronín ESA I'!$123:$123</definedName>
    <definedName name="_xlnm._FilterDatabase" localSheetId="4" hidden="1">'PS04 - ŽST Dobronín ESA II'!$C$123:$L$138</definedName>
    <definedName name="_xlnm.Print_Area" localSheetId="4">'PS04 - ŽST Dobronín ESA II'!$C$4:$K$76,'PS04 - ŽST Dobronín ESA II'!$C$82:$K$105,'PS04 - ŽST Dobronín ESA II'!$C$111:$L$138</definedName>
    <definedName name="_xlnm.Print_Titles" localSheetId="4">'PS04 - ŽST Dobronín ESA II'!$123:$123</definedName>
    <definedName name="_xlnm._FilterDatabase" localSheetId="5" hidden="1">'PS05 - PZS km 220,537 tra...'!$C$123:$L$138</definedName>
    <definedName name="_xlnm.Print_Area" localSheetId="5">'PS05 - PZS km 220,537 tra...'!$C$4:$K$76,'PS05 - PZS km 220,537 tra...'!$C$82:$K$105,'PS05 - PZS km 220,537 tra...'!$C$111:$L$138</definedName>
    <definedName name="_xlnm.Print_Titles" localSheetId="5">'PS05 - PZS km 220,537 tra...'!$123:$123</definedName>
    <definedName name="_xlnm._FilterDatabase" localSheetId="6" hidden="1">'PS06 - PZS km 221,107 tra...'!$C$123:$L$138</definedName>
    <definedName name="_xlnm.Print_Area" localSheetId="6">'PS06 - PZS km 221,107 tra...'!$C$4:$K$76,'PS06 - PZS km 221,107 tra...'!$C$82:$K$105,'PS06 - PZS km 221,107 tra...'!$C$111:$L$138</definedName>
    <definedName name="_xlnm.Print_Titles" localSheetId="6">'PS06 - PZS km 221,107 tra...'!$123:$123</definedName>
    <definedName name="_xlnm._FilterDatabase" localSheetId="7" hidden="1">'PS07 - PZS km 46,827 Tišn...'!$C$123:$L$138</definedName>
    <definedName name="_xlnm.Print_Area" localSheetId="7">'PS07 - PZS km 46,827 Tišn...'!$C$4:$K$76,'PS07 - PZS km 46,827 Tišn...'!$C$82:$K$105,'PS07 - PZS km 46,827 Tišn...'!$C$111:$L$138</definedName>
    <definedName name="_xlnm.Print_Titles" localSheetId="7">'PS07 - PZS km 46,827 Tišn...'!$123:$123</definedName>
    <definedName name="_xlnm._FilterDatabase" localSheetId="8" hidden="1">'PS08 - ŽST Nové Město na ...'!$C$123:$L$138</definedName>
    <definedName name="_xlnm.Print_Area" localSheetId="8">'PS08 - ŽST Nové Město na ...'!$C$4:$K$76,'PS08 - ŽST Nové Město na ...'!$C$82:$K$105,'PS08 - ŽST Nové Město na ...'!$C$111:$L$138</definedName>
    <definedName name="_xlnm.Print_Titles" localSheetId="8">'PS08 - ŽST Nové Město na ...'!$123:$123</definedName>
    <definedName name="_xlnm._FilterDatabase" localSheetId="9" hidden="1">'PS09 - ŽST Veselíčko Inoma'!$C$123:$L$138</definedName>
    <definedName name="_xlnm.Print_Area" localSheetId="9">'PS09 - ŽST Veselíčko Inoma'!$C$4:$K$76,'PS09 - ŽST Veselíčko Inoma'!$C$82:$K$105,'PS09 - ŽST Veselíčko Inoma'!$C$111:$L$138</definedName>
    <definedName name="_xlnm.Print_Titles" localSheetId="9">'PS09 - ŽST Veselíčko Inoma'!$123:$123</definedName>
    <definedName name="_xlnm._FilterDatabase" localSheetId="10" hidden="1">'PS10 - ŽST Rožná přestavníky'!$C$123:$L$142</definedName>
    <definedName name="_xlnm.Print_Area" localSheetId="10">'PS10 - ŽST Rožná přestavníky'!$C$4:$K$76,'PS10 - ŽST Rožná přestavníky'!$C$82:$K$105,'PS10 - ŽST Rožná přestavníky'!$C$111:$L$142</definedName>
    <definedName name="_xlnm.Print_Titles" localSheetId="10">'PS10 - ŽST Rožná přestavníky'!$123:$123</definedName>
    <definedName name="_xlnm._FilterDatabase" localSheetId="11" hidden="1">'PS11 - PZS km 240,276 1C ...'!$C$123:$L$142</definedName>
    <definedName name="_xlnm.Print_Area" localSheetId="11">'PS11 - PZS km 240,276 1C ...'!$C$4:$K$76,'PS11 - PZS km 240,276 1C ...'!$C$82:$K$105,'PS11 - PZS km 240,276 1C ...'!$C$111:$L$142</definedName>
    <definedName name="_xlnm.Print_Titles" localSheetId="11">'PS11 - PZS km 240,276 1C ...'!$123:$123</definedName>
    <definedName name="_xlnm._FilterDatabase" localSheetId="12" hidden="1">'PS12 - PZS km 241,065 2C ...'!$C$123:$L$142</definedName>
    <definedName name="_xlnm.Print_Area" localSheetId="12">'PS12 - PZS km 241,065 2C ...'!$C$4:$K$76,'PS12 - PZS km 241,065 2C ...'!$C$82:$K$105,'PS12 - PZS km 241,065 2C ...'!$C$111:$L$142</definedName>
    <definedName name="_xlnm.Print_Titles" localSheetId="12">'PS12 - PZS km 241,065 2C ...'!$123:$123</definedName>
    <definedName name="_xlnm._FilterDatabase" localSheetId="13" hidden="1">'PS13 - PZS km 252,221 1D ...'!$C$123:$L$142</definedName>
    <definedName name="_xlnm.Print_Area" localSheetId="13">'PS13 - PZS km 252,221 1D ...'!$C$4:$K$76,'PS13 - PZS km 252,221 1D ...'!$C$82:$K$105,'PS13 - PZS km 252,221 1D ...'!$C$111:$L$142</definedName>
    <definedName name="_xlnm.Print_Titles" localSheetId="13">'PS13 - PZS km 252,221 1D ...'!$123:$123</definedName>
    <definedName name="_xlnm._FilterDatabase" localSheetId="14" hidden="1">'PS14 - PZS km 258,732 2E ...'!$C$123:$L$142</definedName>
    <definedName name="_xlnm.Print_Area" localSheetId="14">'PS14 - PZS km 258,732 2E ...'!$C$4:$K$76,'PS14 - PZS km 258,732 2E ...'!$C$82:$K$105,'PS14 - PZS km 258,732 2E ...'!$C$111:$L$142</definedName>
    <definedName name="_xlnm.Print_Titles" localSheetId="14">'PS14 - PZS km 258,732 2E ...'!$123:$123</definedName>
    <definedName name="_xlnm._FilterDatabase" localSheetId="15" hidden="1">'PS15 - PZS km 266,243 6E ...'!$C$123:$L$142</definedName>
    <definedName name="_xlnm.Print_Area" localSheetId="15">'PS15 - PZS km 266,243 6E ...'!$C$4:$K$76,'PS15 - PZS km 266,243 6E ...'!$C$82:$K$105,'PS15 - PZS km 266,243 6E ...'!$C$111:$L$142</definedName>
    <definedName name="_xlnm.Print_Titles" localSheetId="15">'PS15 - PZS km 266,243 6E ...'!$123:$123</definedName>
    <definedName name="_xlnm._FilterDatabase" localSheetId="16" hidden="1">'PS16 - PZS km 47,118 trať...'!$C$123:$L$142</definedName>
    <definedName name="_xlnm.Print_Area" localSheetId="16">'PS16 - PZS km 47,118 trať...'!$C$4:$K$76,'PS16 - PZS km 47,118 trať...'!$C$82:$K$105,'PS16 - PZS km 47,118 trať...'!$C$111:$L$142</definedName>
    <definedName name="_xlnm.Print_Titles" localSheetId="16">'PS16 - PZS km 47,118 trať...'!$123:$123</definedName>
    <definedName name="_xlnm._FilterDatabase" localSheetId="17" hidden="1">'PS17 - ŽST Světlá nad Sáz...'!$C$123:$L$138</definedName>
    <definedName name="_xlnm.Print_Area" localSheetId="17">'PS17 - ŽST Světlá nad Sáz...'!$C$4:$K$76,'PS17 - ŽST Světlá nad Sáz...'!$C$82:$K$105,'PS17 - ŽST Světlá nad Sáz...'!$C$111:$L$138</definedName>
    <definedName name="_xlnm.Print_Titles" localSheetId="17">'PS17 - ŽST Světlá nad Sáz...'!$123:$123</definedName>
    <definedName name="_xlnm._FilterDatabase" localSheetId="18" hidden="1">'PS18 - ŽST Havlíčkův Brod...'!$C$123:$L$142</definedName>
    <definedName name="_xlnm.Print_Area" localSheetId="18">'PS18 - ŽST Havlíčkův Brod...'!$C$4:$K$76,'PS18 - ŽST Havlíčkův Brod...'!$C$82:$K$105,'PS18 - ŽST Havlíčkův Brod...'!$C$111:$L$142</definedName>
    <definedName name="_xlnm.Print_Titles" localSheetId="18">'PS18 - ŽST Havlíčkův Brod...'!$123:$123</definedName>
  </definedNames>
  <calcPr/>
</workbook>
</file>

<file path=xl/calcChain.xml><?xml version="1.0" encoding="utf-8"?>
<calcChain xmlns="http://schemas.openxmlformats.org/spreadsheetml/2006/main">
  <c i="19" r="K41"/>
  <c r="K40"/>
  <c i="1" r="BA112"/>
  <c i="19" r="K39"/>
  <c i="1" r="AZ112"/>
  <c i="19" r="BI141"/>
  <c r="BH141"/>
  <c r="BG141"/>
  <c r="BF141"/>
  <c r="R141"/>
  <c r="R140"/>
  <c r="R139"/>
  <c r="Q141"/>
  <c r="Q140"/>
  <c r="Q139"/>
  <c r="X141"/>
  <c r="X140"/>
  <c r="X139"/>
  <c r="V141"/>
  <c r="V140"/>
  <c r="V139"/>
  <c r="T141"/>
  <c r="T140"/>
  <c r="T139"/>
  <c r="P141"/>
  <c r="BK141"/>
  <c r="BK140"/>
  <c r="K140"/>
  <c r="BK139"/>
  <c r="K139"/>
  <c r="K141"/>
  <c r="BE141"/>
  <c r="K100"/>
  <c r="J100"/>
  <c r="I100"/>
  <c r="K99"/>
  <c r="J99"/>
  <c r="I99"/>
  <c r="BI137"/>
  <c r="BH137"/>
  <c r="BG137"/>
  <c r="BF137"/>
  <c r="R137"/>
  <c r="Q137"/>
  <c r="X137"/>
  <c r="V137"/>
  <c r="T137"/>
  <c r="P137"/>
  <c r="BK137"/>
  <c r="K137"/>
  <c r="BE137"/>
  <c r="BI135"/>
  <c r="BH135"/>
  <c r="BG135"/>
  <c r="BF135"/>
  <c r="R135"/>
  <c r="Q135"/>
  <c r="X135"/>
  <c r="V135"/>
  <c r="T135"/>
  <c r="P135"/>
  <c r="BK135"/>
  <c r="K135"/>
  <c r="BE135"/>
  <c r="BI133"/>
  <c r="BH133"/>
  <c r="BG133"/>
  <c r="BF133"/>
  <c r="R133"/>
  <c r="R132"/>
  <c r="Q133"/>
  <c r="Q132"/>
  <c r="X133"/>
  <c r="X132"/>
  <c r="V133"/>
  <c r="V132"/>
  <c r="T133"/>
  <c r="T132"/>
  <c r="P133"/>
  <c r="BK133"/>
  <c r="BK132"/>
  <c r="K132"/>
  <c r="K133"/>
  <c r="BE133"/>
  <c r="K98"/>
  <c r="J98"/>
  <c r="I98"/>
  <c r="BI130"/>
  <c r="BH130"/>
  <c r="BG130"/>
  <c r="BF130"/>
  <c r="R130"/>
  <c r="R129"/>
  <c r="Q130"/>
  <c r="Q129"/>
  <c r="X130"/>
  <c r="X129"/>
  <c r="V130"/>
  <c r="V129"/>
  <c r="T130"/>
  <c r="T129"/>
  <c r="P130"/>
  <c r="BK130"/>
  <c r="BK129"/>
  <c r="K129"/>
  <c r="K130"/>
  <c r="BE130"/>
  <c r="K97"/>
  <c r="J97"/>
  <c r="I97"/>
  <c r="BI127"/>
  <c r="BH127"/>
  <c r="BG127"/>
  <c r="BF127"/>
  <c r="R127"/>
  <c r="Q127"/>
  <c r="X127"/>
  <c r="V127"/>
  <c r="T127"/>
  <c r="P127"/>
  <c r="BK127"/>
  <c r="K127"/>
  <c r="BE127"/>
  <c r="BI125"/>
  <c r="F41"/>
  <c i="1" r="BF112"/>
  <c i="19" r="BH125"/>
  <c r="F40"/>
  <c i="1" r="BE112"/>
  <c i="19" r="BG125"/>
  <c r="F39"/>
  <c i="1" r="BD112"/>
  <c i="19" r="BF125"/>
  <c r="K38"/>
  <c i="1" r="AY112"/>
  <c i="19" r="F38"/>
  <c i="1" r="BC112"/>
  <c i="19" r="R125"/>
  <c r="R124"/>
  <c r="J96"/>
  <c r="Q125"/>
  <c r="Q124"/>
  <c r="I96"/>
  <c r="X125"/>
  <c r="X124"/>
  <c r="V125"/>
  <c r="V124"/>
  <c r="T125"/>
  <c r="T124"/>
  <c i="1" r="AW112"/>
  <c i="19" r="P125"/>
  <c r="BK125"/>
  <c r="BK124"/>
  <c r="K124"/>
  <c r="K96"/>
  <c r="K125"/>
  <c r="BE125"/>
  <c r="K37"/>
  <c i="1" r="AX112"/>
  <c i="19" r="F37"/>
  <c i="1" r="BB112"/>
  <c i="19" r="F118"/>
  <c r="E116"/>
  <c r="K105"/>
  <c r="K33"/>
  <c r="K32"/>
  <c i="1" r="AT112"/>
  <c i="19" r="K31"/>
  <c i="1" r="AS112"/>
  <c i="19" r="K30"/>
  <c r="K34"/>
  <c i="1" r="AG112"/>
  <c i="19" r="F89"/>
  <c r="E87"/>
  <c r="K43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18" r="K41"/>
  <c r="K40"/>
  <c i="1" r="BA111"/>
  <c i="18" r="K39"/>
  <c i="1" r="AZ111"/>
  <c i="18" r="BI137"/>
  <c r="BH137"/>
  <c r="BG137"/>
  <c r="BF137"/>
  <c r="R137"/>
  <c r="R136"/>
  <c r="R135"/>
  <c r="Q137"/>
  <c r="Q136"/>
  <c r="Q135"/>
  <c r="X137"/>
  <c r="X136"/>
  <c r="X135"/>
  <c r="V137"/>
  <c r="V136"/>
  <c r="V135"/>
  <c r="T137"/>
  <c r="T136"/>
  <c r="T135"/>
  <c r="P137"/>
  <c r="BK137"/>
  <c r="BK136"/>
  <c r="K136"/>
  <c r="BK135"/>
  <c r="K135"/>
  <c r="K137"/>
  <c r="BE137"/>
  <c r="K100"/>
  <c r="J100"/>
  <c r="I100"/>
  <c r="K99"/>
  <c r="J99"/>
  <c r="I99"/>
  <c r="BI133"/>
  <c r="BH133"/>
  <c r="BG133"/>
  <c r="BF133"/>
  <c r="R133"/>
  <c r="Q133"/>
  <c r="X133"/>
  <c r="V133"/>
  <c r="T133"/>
  <c r="P133"/>
  <c r="BK133"/>
  <c r="K133"/>
  <c r="BE133"/>
  <c r="BI131"/>
  <c r="BH131"/>
  <c r="BG131"/>
  <c r="BF131"/>
  <c r="R131"/>
  <c r="R130"/>
  <c r="Q131"/>
  <c r="Q130"/>
  <c r="X131"/>
  <c r="X130"/>
  <c r="V131"/>
  <c r="V130"/>
  <c r="T131"/>
  <c r="T130"/>
  <c r="P131"/>
  <c r="BK131"/>
  <c r="BK130"/>
  <c r="K130"/>
  <c r="K131"/>
  <c r="BE131"/>
  <c r="K98"/>
  <c r="J98"/>
  <c r="I98"/>
  <c r="BI128"/>
  <c r="BH128"/>
  <c r="BG128"/>
  <c r="BF128"/>
  <c r="R128"/>
  <c r="R127"/>
  <c r="Q128"/>
  <c r="Q127"/>
  <c r="X128"/>
  <c r="X127"/>
  <c r="V128"/>
  <c r="V127"/>
  <c r="T128"/>
  <c r="T127"/>
  <c r="P128"/>
  <c r="BK128"/>
  <c r="BK127"/>
  <c r="K127"/>
  <c r="K128"/>
  <c r="BE128"/>
  <c r="K97"/>
  <c r="J97"/>
  <c r="I97"/>
  <c r="BI125"/>
  <c r="F41"/>
  <c i="1" r="BF111"/>
  <c i="18" r="BH125"/>
  <c r="F40"/>
  <c i="1" r="BE111"/>
  <c i="18" r="BG125"/>
  <c r="F39"/>
  <c i="1" r="BD111"/>
  <c i="18" r="BF125"/>
  <c r="K38"/>
  <c i="1" r="AY111"/>
  <c i="18" r="F38"/>
  <c i="1" r="BC111"/>
  <c i="18" r="R125"/>
  <c r="R124"/>
  <c r="J96"/>
  <c r="Q125"/>
  <c r="Q124"/>
  <c r="I96"/>
  <c r="X125"/>
  <c r="X124"/>
  <c r="V125"/>
  <c r="V124"/>
  <c r="T125"/>
  <c r="T124"/>
  <c i="1" r="AW111"/>
  <c i="18" r="P125"/>
  <c r="BK125"/>
  <c r="BK124"/>
  <c r="K124"/>
  <c r="K96"/>
  <c r="K125"/>
  <c r="BE125"/>
  <c r="K37"/>
  <c i="1" r="AX111"/>
  <c i="18" r="F37"/>
  <c i="1" r="BB111"/>
  <c i="18" r="F118"/>
  <c r="E116"/>
  <c r="K105"/>
  <c r="K33"/>
  <c r="K32"/>
  <c i="1" r="AT111"/>
  <c i="18" r="K31"/>
  <c i="1" r="AS111"/>
  <c i="18" r="K30"/>
  <c r="K34"/>
  <c i="1" r="AG111"/>
  <c i="18" r="F89"/>
  <c r="E87"/>
  <c r="K43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17" r="K41"/>
  <c r="K40"/>
  <c i="1" r="BA110"/>
  <c i="17" r="K39"/>
  <c i="1" r="AZ110"/>
  <c i="17" r="BI141"/>
  <c r="BH141"/>
  <c r="BG141"/>
  <c r="BF141"/>
  <c r="R141"/>
  <c r="R140"/>
  <c r="R139"/>
  <c r="Q141"/>
  <c r="Q140"/>
  <c r="Q139"/>
  <c r="X141"/>
  <c r="X140"/>
  <c r="X139"/>
  <c r="V141"/>
  <c r="V140"/>
  <c r="V139"/>
  <c r="T141"/>
  <c r="T140"/>
  <c r="T139"/>
  <c r="P141"/>
  <c r="BK141"/>
  <c r="BK140"/>
  <c r="K140"/>
  <c r="BK139"/>
  <c r="K139"/>
  <c r="K141"/>
  <c r="BE141"/>
  <c r="K100"/>
  <c r="J100"/>
  <c r="I100"/>
  <c r="K99"/>
  <c r="J99"/>
  <c r="I99"/>
  <c r="BI137"/>
  <c r="BH137"/>
  <c r="BG137"/>
  <c r="BF137"/>
  <c r="R137"/>
  <c r="Q137"/>
  <c r="X137"/>
  <c r="V137"/>
  <c r="T137"/>
  <c r="P137"/>
  <c r="BK137"/>
  <c r="K137"/>
  <c r="BE137"/>
  <c r="BI135"/>
  <c r="BH135"/>
  <c r="BG135"/>
  <c r="BF135"/>
  <c r="R135"/>
  <c r="Q135"/>
  <c r="X135"/>
  <c r="V135"/>
  <c r="T135"/>
  <c r="P135"/>
  <c r="BK135"/>
  <c r="K135"/>
  <c r="BE135"/>
  <c r="BI133"/>
  <c r="BH133"/>
  <c r="BG133"/>
  <c r="BF133"/>
  <c r="R133"/>
  <c r="R132"/>
  <c r="Q133"/>
  <c r="Q132"/>
  <c r="X133"/>
  <c r="X132"/>
  <c r="V133"/>
  <c r="V132"/>
  <c r="T133"/>
  <c r="T132"/>
  <c r="P133"/>
  <c r="BK133"/>
  <c r="BK132"/>
  <c r="K132"/>
  <c r="K133"/>
  <c r="BE133"/>
  <c r="K98"/>
  <c r="J98"/>
  <c r="I98"/>
  <c r="BI130"/>
  <c r="BH130"/>
  <c r="BG130"/>
  <c r="BF130"/>
  <c r="R130"/>
  <c r="R129"/>
  <c r="Q130"/>
  <c r="Q129"/>
  <c r="X130"/>
  <c r="X129"/>
  <c r="V130"/>
  <c r="V129"/>
  <c r="T130"/>
  <c r="T129"/>
  <c r="P130"/>
  <c r="BK130"/>
  <c r="BK129"/>
  <c r="K129"/>
  <c r="K130"/>
  <c r="BE130"/>
  <c r="K97"/>
  <c r="J97"/>
  <c r="I97"/>
  <c r="BI127"/>
  <c r="BH127"/>
  <c r="BG127"/>
  <c r="BF127"/>
  <c r="R127"/>
  <c r="Q127"/>
  <c r="X127"/>
  <c r="V127"/>
  <c r="T127"/>
  <c r="P127"/>
  <c r="BK127"/>
  <c r="K127"/>
  <c r="BE127"/>
  <c r="BI125"/>
  <c r="F41"/>
  <c i="1" r="BF110"/>
  <c i="17" r="BH125"/>
  <c r="F40"/>
  <c i="1" r="BE110"/>
  <c i="17" r="BG125"/>
  <c r="F39"/>
  <c i="1" r="BD110"/>
  <c i="17" r="BF125"/>
  <c r="K38"/>
  <c i="1" r="AY110"/>
  <c i="17" r="F38"/>
  <c i="1" r="BC110"/>
  <c i="17" r="R125"/>
  <c r="R124"/>
  <c r="J96"/>
  <c r="Q125"/>
  <c r="Q124"/>
  <c r="I96"/>
  <c r="X125"/>
  <c r="X124"/>
  <c r="V125"/>
  <c r="V124"/>
  <c r="T125"/>
  <c r="T124"/>
  <c i="1" r="AW110"/>
  <c i="17" r="P125"/>
  <c r="BK125"/>
  <c r="BK124"/>
  <c r="K124"/>
  <c r="K96"/>
  <c r="K125"/>
  <c r="BE125"/>
  <c r="K37"/>
  <c i="1" r="AX110"/>
  <c i="17" r="F37"/>
  <c i="1" r="BB110"/>
  <c i="17" r="F118"/>
  <c r="E116"/>
  <c r="K105"/>
  <c r="K33"/>
  <c r="K32"/>
  <c i="1" r="AT110"/>
  <c i="17" r="K31"/>
  <c i="1" r="AS110"/>
  <c i="17" r="K30"/>
  <c r="K34"/>
  <c i="1" r="AG110"/>
  <c i="17" r="F89"/>
  <c r="E87"/>
  <c r="K43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16" r="K41"/>
  <c r="K40"/>
  <c i="1" r="BA109"/>
  <c i="16" r="K39"/>
  <c i="1" r="AZ109"/>
  <c i="16" r="BI141"/>
  <c r="BH141"/>
  <c r="BG141"/>
  <c r="BF141"/>
  <c r="R141"/>
  <c r="R140"/>
  <c r="R139"/>
  <c r="Q141"/>
  <c r="Q140"/>
  <c r="Q139"/>
  <c r="X141"/>
  <c r="X140"/>
  <c r="X139"/>
  <c r="V141"/>
  <c r="V140"/>
  <c r="V139"/>
  <c r="T141"/>
  <c r="T140"/>
  <c r="T139"/>
  <c r="P141"/>
  <c r="BK141"/>
  <c r="BK140"/>
  <c r="K140"/>
  <c r="BK139"/>
  <c r="K139"/>
  <c r="K141"/>
  <c r="BE141"/>
  <c r="K100"/>
  <c r="J100"/>
  <c r="I100"/>
  <c r="K99"/>
  <c r="J99"/>
  <c r="I99"/>
  <c r="BI137"/>
  <c r="BH137"/>
  <c r="BG137"/>
  <c r="BF137"/>
  <c r="R137"/>
  <c r="Q137"/>
  <c r="X137"/>
  <c r="V137"/>
  <c r="T137"/>
  <c r="P137"/>
  <c r="BK137"/>
  <c r="K137"/>
  <c r="BE137"/>
  <c r="BI135"/>
  <c r="BH135"/>
  <c r="BG135"/>
  <c r="BF135"/>
  <c r="R135"/>
  <c r="Q135"/>
  <c r="X135"/>
  <c r="V135"/>
  <c r="T135"/>
  <c r="P135"/>
  <c r="BK135"/>
  <c r="K135"/>
  <c r="BE135"/>
  <c r="BI133"/>
  <c r="BH133"/>
  <c r="BG133"/>
  <c r="BF133"/>
  <c r="R133"/>
  <c r="R132"/>
  <c r="Q133"/>
  <c r="Q132"/>
  <c r="X133"/>
  <c r="X132"/>
  <c r="V133"/>
  <c r="V132"/>
  <c r="T133"/>
  <c r="T132"/>
  <c r="P133"/>
  <c r="BK133"/>
  <c r="BK132"/>
  <c r="K132"/>
  <c r="K133"/>
  <c r="BE133"/>
  <c r="K98"/>
  <c r="J98"/>
  <c r="I98"/>
  <c r="BI130"/>
  <c r="BH130"/>
  <c r="BG130"/>
  <c r="BF130"/>
  <c r="R130"/>
  <c r="R129"/>
  <c r="Q130"/>
  <c r="Q129"/>
  <c r="X130"/>
  <c r="X129"/>
  <c r="V130"/>
  <c r="V129"/>
  <c r="T130"/>
  <c r="T129"/>
  <c r="P130"/>
  <c r="BK130"/>
  <c r="BK129"/>
  <c r="K129"/>
  <c r="K130"/>
  <c r="BE130"/>
  <c r="K97"/>
  <c r="J97"/>
  <c r="I97"/>
  <c r="BI127"/>
  <c r="BH127"/>
  <c r="BG127"/>
  <c r="BF127"/>
  <c r="R127"/>
  <c r="Q127"/>
  <c r="X127"/>
  <c r="V127"/>
  <c r="T127"/>
  <c r="P127"/>
  <c r="BK127"/>
  <c r="K127"/>
  <c r="BE127"/>
  <c r="BI125"/>
  <c r="F41"/>
  <c i="1" r="BF109"/>
  <c i="16" r="BH125"/>
  <c r="F40"/>
  <c i="1" r="BE109"/>
  <c i="16" r="BG125"/>
  <c r="F39"/>
  <c i="1" r="BD109"/>
  <c i="16" r="BF125"/>
  <c r="K38"/>
  <c i="1" r="AY109"/>
  <c i="16" r="F38"/>
  <c i="1" r="BC109"/>
  <c i="16" r="R125"/>
  <c r="R124"/>
  <c r="J96"/>
  <c r="Q125"/>
  <c r="Q124"/>
  <c r="I96"/>
  <c r="X125"/>
  <c r="X124"/>
  <c r="V125"/>
  <c r="V124"/>
  <c r="T125"/>
  <c r="T124"/>
  <c i="1" r="AW109"/>
  <c i="16" r="P125"/>
  <c r="BK125"/>
  <c r="BK124"/>
  <c r="K124"/>
  <c r="K96"/>
  <c r="K125"/>
  <c r="BE125"/>
  <c r="K37"/>
  <c i="1" r="AX109"/>
  <c i="16" r="F37"/>
  <c i="1" r="BB109"/>
  <c i="16" r="F118"/>
  <c r="E116"/>
  <c r="K105"/>
  <c r="K33"/>
  <c r="K32"/>
  <c i="1" r="AT109"/>
  <c i="16" r="K31"/>
  <c i="1" r="AS109"/>
  <c i="16" r="K30"/>
  <c r="K34"/>
  <c i="1" r="AG109"/>
  <c i="16" r="F89"/>
  <c r="E87"/>
  <c r="K43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15" r="K41"/>
  <c r="K40"/>
  <c i="1" r="BA108"/>
  <c i="15" r="K39"/>
  <c i="1" r="AZ108"/>
  <c i="15" r="BI141"/>
  <c r="BH141"/>
  <c r="BG141"/>
  <c r="BF141"/>
  <c r="R141"/>
  <c r="R140"/>
  <c r="R139"/>
  <c r="Q141"/>
  <c r="Q140"/>
  <c r="Q139"/>
  <c r="X141"/>
  <c r="X140"/>
  <c r="X139"/>
  <c r="V141"/>
  <c r="V140"/>
  <c r="V139"/>
  <c r="T141"/>
  <c r="T140"/>
  <c r="T139"/>
  <c r="P141"/>
  <c r="BK141"/>
  <c r="BK140"/>
  <c r="K140"/>
  <c r="BK139"/>
  <c r="K139"/>
  <c r="K141"/>
  <c r="BE141"/>
  <c r="K100"/>
  <c r="J100"/>
  <c r="I100"/>
  <c r="K99"/>
  <c r="J99"/>
  <c r="I99"/>
  <c r="BI137"/>
  <c r="BH137"/>
  <c r="BG137"/>
  <c r="BF137"/>
  <c r="R137"/>
  <c r="Q137"/>
  <c r="X137"/>
  <c r="V137"/>
  <c r="T137"/>
  <c r="P137"/>
  <c r="BK137"/>
  <c r="K137"/>
  <c r="BE137"/>
  <c r="BI135"/>
  <c r="BH135"/>
  <c r="BG135"/>
  <c r="BF135"/>
  <c r="R135"/>
  <c r="Q135"/>
  <c r="X135"/>
  <c r="V135"/>
  <c r="T135"/>
  <c r="P135"/>
  <c r="BK135"/>
  <c r="K135"/>
  <c r="BE135"/>
  <c r="BI133"/>
  <c r="BH133"/>
  <c r="BG133"/>
  <c r="BF133"/>
  <c r="R133"/>
  <c r="R132"/>
  <c r="Q133"/>
  <c r="Q132"/>
  <c r="X133"/>
  <c r="X132"/>
  <c r="V133"/>
  <c r="V132"/>
  <c r="T133"/>
  <c r="T132"/>
  <c r="P133"/>
  <c r="BK133"/>
  <c r="BK132"/>
  <c r="K132"/>
  <c r="K133"/>
  <c r="BE133"/>
  <c r="K98"/>
  <c r="J98"/>
  <c r="I98"/>
  <c r="BI130"/>
  <c r="BH130"/>
  <c r="BG130"/>
  <c r="BF130"/>
  <c r="R130"/>
  <c r="R129"/>
  <c r="Q130"/>
  <c r="Q129"/>
  <c r="X130"/>
  <c r="X129"/>
  <c r="V130"/>
  <c r="V129"/>
  <c r="T130"/>
  <c r="T129"/>
  <c r="P130"/>
  <c r="BK130"/>
  <c r="BK129"/>
  <c r="K129"/>
  <c r="K130"/>
  <c r="BE130"/>
  <c r="K97"/>
  <c r="J97"/>
  <c r="I97"/>
  <c r="BI127"/>
  <c r="BH127"/>
  <c r="BG127"/>
  <c r="BF127"/>
  <c r="R127"/>
  <c r="Q127"/>
  <c r="X127"/>
  <c r="V127"/>
  <c r="T127"/>
  <c r="P127"/>
  <c r="BK127"/>
  <c r="K127"/>
  <c r="BE127"/>
  <c r="BI125"/>
  <c r="F41"/>
  <c i="1" r="BF108"/>
  <c i="15" r="BH125"/>
  <c r="F40"/>
  <c i="1" r="BE108"/>
  <c i="15" r="BG125"/>
  <c r="F39"/>
  <c i="1" r="BD108"/>
  <c i="15" r="BF125"/>
  <c r="K38"/>
  <c i="1" r="AY108"/>
  <c i="15" r="F38"/>
  <c i="1" r="BC108"/>
  <c i="15" r="R125"/>
  <c r="R124"/>
  <c r="J96"/>
  <c r="Q125"/>
  <c r="Q124"/>
  <c r="I96"/>
  <c r="X125"/>
  <c r="X124"/>
  <c r="V125"/>
  <c r="V124"/>
  <c r="T125"/>
  <c r="T124"/>
  <c i="1" r="AW108"/>
  <c i="15" r="P125"/>
  <c r="BK125"/>
  <c r="BK124"/>
  <c r="K124"/>
  <c r="K96"/>
  <c r="K125"/>
  <c r="BE125"/>
  <c r="K37"/>
  <c i="1" r="AX108"/>
  <c i="15" r="F37"/>
  <c i="1" r="BB108"/>
  <c i="15" r="F118"/>
  <c r="E116"/>
  <c r="K105"/>
  <c r="K33"/>
  <c r="K32"/>
  <c i="1" r="AT108"/>
  <c i="15" r="K31"/>
  <c i="1" r="AS108"/>
  <c i="15" r="K30"/>
  <c r="K34"/>
  <c i="1" r="AG108"/>
  <c i="15" r="F89"/>
  <c r="E87"/>
  <c r="K43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14" r="K41"/>
  <c r="K40"/>
  <c i="1" r="BA107"/>
  <c i="14" r="K39"/>
  <c i="1" r="AZ107"/>
  <c i="14" r="BI141"/>
  <c r="BH141"/>
  <c r="BG141"/>
  <c r="BF141"/>
  <c r="R141"/>
  <c r="R140"/>
  <c r="R139"/>
  <c r="Q141"/>
  <c r="Q140"/>
  <c r="Q139"/>
  <c r="X141"/>
  <c r="X140"/>
  <c r="X139"/>
  <c r="V141"/>
  <c r="V140"/>
  <c r="V139"/>
  <c r="T141"/>
  <c r="T140"/>
  <c r="T139"/>
  <c r="P141"/>
  <c r="BK141"/>
  <c r="BK140"/>
  <c r="K140"/>
  <c r="BK139"/>
  <c r="K139"/>
  <c r="K141"/>
  <c r="BE141"/>
  <c r="K100"/>
  <c r="J100"/>
  <c r="I100"/>
  <c r="K99"/>
  <c r="J99"/>
  <c r="I99"/>
  <c r="BI137"/>
  <c r="BH137"/>
  <c r="BG137"/>
  <c r="BF137"/>
  <c r="R137"/>
  <c r="Q137"/>
  <c r="X137"/>
  <c r="V137"/>
  <c r="T137"/>
  <c r="P137"/>
  <c r="BK137"/>
  <c r="K137"/>
  <c r="BE137"/>
  <c r="BI135"/>
  <c r="BH135"/>
  <c r="BG135"/>
  <c r="BF135"/>
  <c r="R135"/>
  <c r="Q135"/>
  <c r="X135"/>
  <c r="V135"/>
  <c r="T135"/>
  <c r="P135"/>
  <c r="BK135"/>
  <c r="K135"/>
  <c r="BE135"/>
  <c r="BI133"/>
  <c r="BH133"/>
  <c r="BG133"/>
  <c r="BF133"/>
  <c r="R133"/>
  <c r="R132"/>
  <c r="Q133"/>
  <c r="Q132"/>
  <c r="X133"/>
  <c r="X132"/>
  <c r="V133"/>
  <c r="V132"/>
  <c r="T133"/>
  <c r="T132"/>
  <c r="P133"/>
  <c r="BK133"/>
  <c r="BK132"/>
  <c r="K132"/>
  <c r="K133"/>
  <c r="BE133"/>
  <c r="K98"/>
  <c r="J98"/>
  <c r="I98"/>
  <c r="BI130"/>
  <c r="BH130"/>
  <c r="BG130"/>
  <c r="BF130"/>
  <c r="R130"/>
  <c r="R129"/>
  <c r="Q130"/>
  <c r="Q129"/>
  <c r="X130"/>
  <c r="X129"/>
  <c r="V130"/>
  <c r="V129"/>
  <c r="T130"/>
  <c r="T129"/>
  <c r="P130"/>
  <c r="BK130"/>
  <c r="BK129"/>
  <c r="K129"/>
  <c r="K130"/>
  <c r="BE130"/>
  <c r="K97"/>
  <c r="J97"/>
  <c r="I97"/>
  <c r="BI127"/>
  <c r="BH127"/>
  <c r="BG127"/>
  <c r="BF127"/>
  <c r="R127"/>
  <c r="Q127"/>
  <c r="X127"/>
  <c r="V127"/>
  <c r="T127"/>
  <c r="P127"/>
  <c r="BK127"/>
  <c r="K127"/>
  <c r="BE127"/>
  <c r="BI125"/>
  <c r="F41"/>
  <c i="1" r="BF107"/>
  <c i="14" r="BH125"/>
  <c r="F40"/>
  <c i="1" r="BE107"/>
  <c i="14" r="BG125"/>
  <c r="F39"/>
  <c i="1" r="BD107"/>
  <c i="14" r="BF125"/>
  <c r="K38"/>
  <c i="1" r="AY107"/>
  <c i="14" r="F38"/>
  <c i="1" r="BC107"/>
  <c i="14" r="R125"/>
  <c r="R124"/>
  <c r="J96"/>
  <c r="Q125"/>
  <c r="Q124"/>
  <c r="I96"/>
  <c r="X125"/>
  <c r="X124"/>
  <c r="V125"/>
  <c r="V124"/>
  <c r="T125"/>
  <c r="T124"/>
  <c i="1" r="AW107"/>
  <c i="14" r="P125"/>
  <c r="BK125"/>
  <c r="BK124"/>
  <c r="K124"/>
  <c r="K96"/>
  <c r="K125"/>
  <c r="BE125"/>
  <c r="K37"/>
  <c i="1" r="AX107"/>
  <c i="14" r="F37"/>
  <c i="1" r="BB107"/>
  <c i="14" r="F118"/>
  <c r="E116"/>
  <c r="K105"/>
  <c r="K33"/>
  <c r="K32"/>
  <c i="1" r="AT107"/>
  <c i="14" r="K31"/>
  <c i="1" r="AS107"/>
  <c i="14" r="K30"/>
  <c r="K34"/>
  <c i="1" r="AG107"/>
  <c i="14" r="F89"/>
  <c r="E87"/>
  <c r="K43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13" r="K41"/>
  <c r="K40"/>
  <c i="1" r="BA106"/>
  <c i="13" r="K39"/>
  <c i="1" r="AZ106"/>
  <c i="13" r="BI141"/>
  <c r="BH141"/>
  <c r="BG141"/>
  <c r="BF141"/>
  <c r="R141"/>
  <c r="R140"/>
  <c r="R139"/>
  <c r="Q141"/>
  <c r="Q140"/>
  <c r="Q139"/>
  <c r="X141"/>
  <c r="X140"/>
  <c r="X139"/>
  <c r="V141"/>
  <c r="V140"/>
  <c r="V139"/>
  <c r="T141"/>
  <c r="T140"/>
  <c r="T139"/>
  <c r="P141"/>
  <c r="BK141"/>
  <c r="BK140"/>
  <c r="K140"/>
  <c r="BK139"/>
  <c r="K139"/>
  <c r="K141"/>
  <c r="BE141"/>
  <c r="K100"/>
  <c r="J100"/>
  <c r="I100"/>
  <c r="K99"/>
  <c r="J99"/>
  <c r="I99"/>
  <c r="BI137"/>
  <c r="BH137"/>
  <c r="BG137"/>
  <c r="BF137"/>
  <c r="R137"/>
  <c r="Q137"/>
  <c r="X137"/>
  <c r="V137"/>
  <c r="T137"/>
  <c r="P137"/>
  <c r="BK137"/>
  <c r="K137"/>
  <c r="BE137"/>
  <c r="BI135"/>
  <c r="BH135"/>
  <c r="BG135"/>
  <c r="BF135"/>
  <c r="R135"/>
  <c r="Q135"/>
  <c r="X135"/>
  <c r="V135"/>
  <c r="T135"/>
  <c r="P135"/>
  <c r="BK135"/>
  <c r="K135"/>
  <c r="BE135"/>
  <c r="BI133"/>
  <c r="BH133"/>
  <c r="BG133"/>
  <c r="BF133"/>
  <c r="R133"/>
  <c r="R132"/>
  <c r="Q133"/>
  <c r="Q132"/>
  <c r="X133"/>
  <c r="X132"/>
  <c r="V133"/>
  <c r="V132"/>
  <c r="T133"/>
  <c r="T132"/>
  <c r="P133"/>
  <c r="BK133"/>
  <c r="BK132"/>
  <c r="K132"/>
  <c r="K133"/>
  <c r="BE133"/>
  <c r="K98"/>
  <c r="J98"/>
  <c r="I98"/>
  <c r="BI130"/>
  <c r="BH130"/>
  <c r="BG130"/>
  <c r="BF130"/>
  <c r="R130"/>
  <c r="Q130"/>
  <c r="X130"/>
  <c r="V130"/>
  <c r="T130"/>
  <c r="P130"/>
  <c r="BK130"/>
  <c r="K130"/>
  <c r="BE130"/>
  <c r="BI128"/>
  <c r="BH128"/>
  <c r="BG128"/>
  <c r="BF128"/>
  <c r="R128"/>
  <c r="R127"/>
  <c r="Q128"/>
  <c r="Q127"/>
  <c r="X128"/>
  <c r="X127"/>
  <c r="V128"/>
  <c r="V127"/>
  <c r="T128"/>
  <c r="T127"/>
  <c r="P128"/>
  <c r="BK128"/>
  <c r="BK127"/>
  <c r="K127"/>
  <c r="K128"/>
  <c r="BE128"/>
  <c r="K97"/>
  <c r="J97"/>
  <c r="I97"/>
  <c r="BI125"/>
  <c r="F41"/>
  <c i="1" r="BF106"/>
  <c i="13" r="BH125"/>
  <c r="F40"/>
  <c i="1" r="BE106"/>
  <c i="13" r="BG125"/>
  <c r="F39"/>
  <c i="1" r="BD106"/>
  <c i="13" r="BF125"/>
  <c r="K38"/>
  <c i="1" r="AY106"/>
  <c i="13" r="F38"/>
  <c i="1" r="BC106"/>
  <c i="13" r="R125"/>
  <c r="R124"/>
  <c r="J96"/>
  <c r="Q125"/>
  <c r="Q124"/>
  <c r="I96"/>
  <c r="X125"/>
  <c r="X124"/>
  <c r="V125"/>
  <c r="V124"/>
  <c r="T125"/>
  <c r="T124"/>
  <c i="1" r="AW106"/>
  <c i="13" r="P125"/>
  <c r="BK125"/>
  <c r="BK124"/>
  <c r="K124"/>
  <c r="K96"/>
  <c r="K125"/>
  <c r="BE125"/>
  <c r="K37"/>
  <c i="1" r="AX106"/>
  <c i="13" r="F37"/>
  <c i="1" r="BB106"/>
  <c i="13" r="F118"/>
  <c r="E116"/>
  <c r="K105"/>
  <c r="K33"/>
  <c r="K32"/>
  <c i="1" r="AT106"/>
  <c i="13" r="K31"/>
  <c i="1" r="AS106"/>
  <c i="13" r="K30"/>
  <c r="K34"/>
  <c i="1" r="AG106"/>
  <c i="13" r="F89"/>
  <c r="E87"/>
  <c r="K43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12" r="K41"/>
  <c r="K40"/>
  <c i="1" r="BA105"/>
  <c i="12" r="K39"/>
  <c i="1" r="AZ105"/>
  <c i="12" r="BI141"/>
  <c r="BH141"/>
  <c r="BG141"/>
  <c r="BF141"/>
  <c r="R141"/>
  <c r="R140"/>
  <c r="R139"/>
  <c r="Q141"/>
  <c r="Q140"/>
  <c r="Q139"/>
  <c r="X141"/>
  <c r="X140"/>
  <c r="X139"/>
  <c r="V141"/>
  <c r="V140"/>
  <c r="V139"/>
  <c r="T141"/>
  <c r="T140"/>
  <c r="T139"/>
  <c r="P141"/>
  <c r="BK141"/>
  <c r="BK140"/>
  <c r="K140"/>
  <c r="BK139"/>
  <c r="K139"/>
  <c r="K141"/>
  <c r="BE141"/>
  <c r="K100"/>
  <c r="J100"/>
  <c r="I100"/>
  <c r="K99"/>
  <c r="J99"/>
  <c r="I99"/>
  <c r="BI137"/>
  <c r="BH137"/>
  <c r="BG137"/>
  <c r="BF137"/>
  <c r="R137"/>
  <c r="Q137"/>
  <c r="X137"/>
  <c r="V137"/>
  <c r="T137"/>
  <c r="P137"/>
  <c r="BK137"/>
  <c r="K137"/>
  <c r="BE137"/>
  <c r="BI135"/>
  <c r="BH135"/>
  <c r="BG135"/>
  <c r="BF135"/>
  <c r="R135"/>
  <c r="Q135"/>
  <c r="X135"/>
  <c r="V135"/>
  <c r="T135"/>
  <c r="P135"/>
  <c r="BK135"/>
  <c r="K135"/>
  <c r="BE135"/>
  <c r="BI133"/>
  <c r="BH133"/>
  <c r="BG133"/>
  <c r="BF133"/>
  <c r="R133"/>
  <c r="R132"/>
  <c r="Q133"/>
  <c r="Q132"/>
  <c r="X133"/>
  <c r="X132"/>
  <c r="V133"/>
  <c r="V132"/>
  <c r="T133"/>
  <c r="T132"/>
  <c r="P133"/>
  <c r="BK133"/>
  <c r="BK132"/>
  <c r="K132"/>
  <c r="K133"/>
  <c r="BE133"/>
  <c r="K98"/>
  <c r="J98"/>
  <c r="I98"/>
  <c r="BI130"/>
  <c r="BH130"/>
  <c r="BG130"/>
  <c r="BF130"/>
  <c r="R130"/>
  <c r="R129"/>
  <c r="Q130"/>
  <c r="Q129"/>
  <c r="X130"/>
  <c r="X129"/>
  <c r="V130"/>
  <c r="V129"/>
  <c r="T130"/>
  <c r="T129"/>
  <c r="P130"/>
  <c r="BK130"/>
  <c r="BK129"/>
  <c r="K129"/>
  <c r="K130"/>
  <c r="BE130"/>
  <c r="K97"/>
  <c r="J97"/>
  <c r="I97"/>
  <c r="BI127"/>
  <c r="BH127"/>
  <c r="BG127"/>
  <c r="BF127"/>
  <c r="R127"/>
  <c r="Q127"/>
  <c r="X127"/>
  <c r="V127"/>
  <c r="T127"/>
  <c r="P127"/>
  <c r="BK127"/>
  <c r="K127"/>
  <c r="BE127"/>
  <c r="BI125"/>
  <c r="F41"/>
  <c i="1" r="BF105"/>
  <c i="12" r="BH125"/>
  <c r="F40"/>
  <c i="1" r="BE105"/>
  <c i="12" r="BG125"/>
  <c r="F39"/>
  <c i="1" r="BD105"/>
  <c i="12" r="BF125"/>
  <c r="K38"/>
  <c i="1" r="AY105"/>
  <c i="12" r="F38"/>
  <c i="1" r="BC105"/>
  <c i="12" r="R125"/>
  <c r="R124"/>
  <c r="J96"/>
  <c r="Q125"/>
  <c r="Q124"/>
  <c r="I96"/>
  <c r="X125"/>
  <c r="X124"/>
  <c r="V125"/>
  <c r="V124"/>
  <c r="T125"/>
  <c r="T124"/>
  <c i="1" r="AW105"/>
  <c i="12" r="P125"/>
  <c r="BK125"/>
  <c r="BK124"/>
  <c r="K124"/>
  <c r="K96"/>
  <c r="K125"/>
  <c r="BE125"/>
  <c r="K37"/>
  <c i="1" r="AX105"/>
  <c i="12" r="F37"/>
  <c i="1" r="BB105"/>
  <c i="12" r="F118"/>
  <c r="E116"/>
  <c r="K105"/>
  <c r="K33"/>
  <c r="K32"/>
  <c i="1" r="AT105"/>
  <c i="12" r="K31"/>
  <c i="1" r="AS105"/>
  <c i="12" r="K30"/>
  <c r="K34"/>
  <c i="1" r="AG105"/>
  <c i="12" r="F89"/>
  <c r="E87"/>
  <c r="K43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11" r="K41"/>
  <c r="K40"/>
  <c i="1" r="BA104"/>
  <c i="11" r="K39"/>
  <c i="1" r="AZ104"/>
  <c i="11" r="BI141"/>
  <c r="BH141"/>
  <c r="BG141"/>
  <c r="BF141"/>
  <c r="R141"/>
  <c r="R140"/>
  <c r="R139"/>
  <c r="Q141"/>
  <c r="Q140"/>
  <c r="Q139"/>
  <c r="X141"/>
  <c r="X140"/>
  <c r="X139"/>
  <c r="V141"/>
  <c r="V140"/>
  <c r="V139"/>
  <c r="T141"/>
  <c r="T140"/>
  <c r="T139"/>
  <c r="P141"/>
  <c r="BK141"/>
  <c r="BK140"/>
  <c r="K140"/>
  <c r="BK139"/>
  <c r="K139"/>
  <c r="K141"/>
  <c r="BE141"/>
  <c r="K100"/>
  <c r="J100"/>
  <c r="I100"/>
  <c r="K99"/>
  <c r="J99"/>
  <c r="I99"/>
  <c r="BI137"/>
  <c r="BH137"/>
  <c r="BG137"/>
  <c r="BF137"/>
  <c r="R137"/>
  <c r="Q137"/>
  <c r="X137"/>
  <c r="V137"/>
  <c r="T137"/>
  <c r="P137"/>
  <c r="BK137"/>
  <c r="K137"/>
  <c r="BE137"/>
  <c r="BI135"/>
  <c r="BH135"/>
  <c r="BG135"/>
  <c r="BF135"/>
  <c r="R135"/>
  <c r="Q135"/>
  <c r="X135"/>
  <c r="V135"/>
  <c r="T135"/>
  <c r="P135"/>
  <c r="BK135"/>
  <c r="K135"/>
  <c r="BE135"/>
  <c r="BI133"/>
  <c r="BH133"/>
  <c r="BG133"/>
  <c r="BF133"/>
  <c r="R133"/>
  <c r="R132"/>
  <c r="Q133"/>
  <c r="Q132"/>
  <c r="X133"/>
  <c r="X132"/>
  <c r="V133"/>
  <c r="V132"/>
  <c r="T133"/>
  <c r="T132"/>
  <c r="P133"/>
  <c r="BK133"/>
  <c r="BK132"/>
  <c r="K132"/>
  <c r="K133"/>
  <c r="BE133"/>
  <c r="K98"/>
  <c r="J98"/>
  <c r="I98"/>
  <c r="BI130"/>
  <c r="BH130"/>
  <c r="BG130"/>
  <c r="BF130"/>
  <c r="R130"/>
  <c r="R129"/>
  <c r="Q130"/>
  <c r="Q129"/>
  <c r="X130"/>
  <c r="X129"/>
  <c r="V130"/>
  <c r="V129"/>
  <c r="T130"/>
  <c r="T129"/>
  <c r="P130"/>
  <c r="BK130"/>
  <c r="BK129"/>
  <c r="K129"/>
  <c r="K130"/>
  <c r="BE130"/>
  <c r="K97"/>
  <c r="J97"/>
  <c r="I97"/>
  <c r="BI127"/>
  <c r="BH127"/>
  <c r="BG127"/>
  <c r="BF127"/>
  <c r="R127"/>
  <c r="Q127"/>
  <c r="X127"/>
  <c r="V127"/>
  <c r="T127"/>
  <c r="P127"/>
  <c r="BK127"/>
  <c r="K127"/>
  <c r="BE127"/>
  <c r="BI125"/>
  <c r="F41"/>
  <c i="1" r="BF104"/>
  <c i="11" r="BH125"/>
  <c r="F40"/>
  <c i="1" r="BE104"/>
  <c i="11" r="BG125"/>
  <c r="F39"/>
  <c i="1" r="BD104"/>
  <c i="11" r="BF125"/>
  <c r="K38"/>
  <c i="1" r="AY104"/>
  <c i="11" r="F38"/>
  <c i="1" r="BC104"/>
  <c i="11" r="R125"/>
  <c r="R124"/>
  <c r="J96"/>
  <c r="Q125"/>
  <c r="Q124"/>
  <c r="I96"/>
  <c r="X125"/>
  <c r="X124"/>
  <c r="V125"/>
  <c r="V124"/>
  <c r="T125"/>
  <c r="T124"/>
  <c i="1" r="AW104"/>
  <c i="11" r="P125"/>
  <c r="BK125"/>
  <c r="BK124"/>
  <c r="K124"/>
  <c r="K96"/>
  <c r="K125"/>
  <c r="BE125"/>
  <c r="K37"/>
  <c i="1" r="AX104"/>
  <c i="11" r="F37"/>
  <c i="1" r="BB104"/>
  <c i="11" r="F118"/>
  <c r="E116"/>
  <c r="K105"/>
  <c r="K33"/>
  <c r="K32"/>
  <c i="1" r="AT104"/>
  <c i="11" r="K31"/>
  <c i="1" r="AS104"/>
  <c i="11" r="K30"/>
  <c r="K34"/>
  <c i="1" r="AG104"/>
  <c i="11" r="F89"/>
  <c r="E87"/>
  <c r="K43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10" r="K41"/>
  <c r="K40"/>
  <c i="1" r="BA103"/>
  <c i="10" r="K39"/>
  <c i="1" r="AZ103"/>
  <c i="10" r="BI137"/>
  <c r="BH137"/>
  <c r="BG137"/>
  <c r="BF137"/>
  <c r="R137"/>
  <c r="R136"/>
  <c r="R135"/>
  <c r="Q137"/>
  <c r="Q136"/>
  <c r="Q135"/>
  <c r="X137"/>
  <c r="X136"/>
  <c r="X135"/>
  <c r="V137"/>
  <c r="V136"/>
  <c r="V135"/>
  <c r="T137"/>
  <c r="T136"/>
  <c r="T135"/>
  <c r="P137"/>
  <c r="BK137"/>
  <c r="BK136"/>
  <c r="K136"/>
  <c r="BK135"/>
  <c r="K135"/>
  <c r="K137"/>
  <c r="BE137"/>
  <c r="K100"/>
  <c r="J100"/>
  <c r="I100"/>
  <c r="K99"/>
  <c r="J99"/>
  <c r="I99"/>
  <c r="BI133"/>
  <c r="BH133"/>
  <c r="BG133"/>
  <c r="BF133"/>
  <c r="R133"/>
  <c r="Q133"/>
  <c r="X133"/>
  <c r="V133"/>
  <c r="T133"/>
  <c r="P133"/>
  <c r="BK133"/>
  <c r="K133"/>
  <c r="BE133"/>
  <c r="BI131"/>
  <c r="BH131"/>
  <c r="BG131"/>
  <c r="BF131"/>
  <c r="R131"/>
  <c r="R130"/>
  <c r="Q131"/>
  <c r="Q130"/>
  <c r="X131"/>
  <c r="X130"/>
  <c r="V131"/>
  <c r="V130"/>
  <c r="T131"/>
  <c r="T130"/>
  <c r="P131"/>
  <c r="BK131"/>
  <c r="BK130"/>
  <c r="K130"/>
  <c r="K131"/>
  <c r="BE131"/>
  <c r="K98"/>
  <c r="J98"/>
  <c r="I98"/>
  <c r="BI128"/>
  <c r="BH128"/>
  <c r="BG128"/>
  <c r="BF128"/>
  <c r="R128"/>
  <c r="R127"/>
  <c r="Q128"/>
  <c r="Q127"/>
  <c r="X128"/>
  <c r="X127"/>
  <c r="V128"/>
  <c r="V127"/>
  <c r="T128"/>
  <c r="T127"/>
  <c r="P128"/>
  <c r="BK128"/>
  <c r="BK127"/>
  <c r="K127"/>
  <c r="K128"/>
  <c r="BE128"/>
  <c r="K97"/>
  <c r="J97"/>
  <c r="I97"/>
  <c r="BI125"/>
  <c r="F41"/>
  <c i="1" r="BF103"/>
  <c i="10" r="BH125"/>
  <c r="F40"/>
  <c i="1" r="BE103"/>
  <c i="10" r="BG125"/>
  <c r="F39"/>
  <c i="1" r="BD103"/>
  <c i="10" r="BF125"/>
  <c r="K38"/>
  <c i="1" r="AY103"/>
  <c i="10" r="F38"/>
  <c i="1" r="BC103"/>
  <c i="10" r="R125"/>
  <c r="R124"/>
  <c r="J96"/>
  <c r="Q125"/>
  <c r="Q124"/>
  <c r="I96"/>
  <c r="X125"/>
  <c r="X124"/>
  <c r="V125"/>
  <c r="V124"/>
  <c r="T125"/>
  <c r="T124"/>
  <c i="1" r="AW103"/>
  <c i="10" r="P125"/>
  <c r="BK125"/>
  <c r="BK124"/>
  <c r="K124"/>
  <c r="K96"/>
  <c r="K125"/>
  <c r="BE125"/>
  <c r="K37"/>
  <c i="1" r="AX103"/>
  <c i="10" r="F37"/>
  <c i="1" r="BB103"/>
  <c i="10" r="F118"/>
  <c r="E116"/>
  <c r="K105"/>
  <c r="K33"/>
  <c r="K32"/>
  <c i="1" r="AT103"/>
  <c i="10" r="K31"/>
  <c i="1" r="AS103"/>
  <c i="10" r="K30"/>
  <c r="K34"/>
  <c i="1" r="AG103"/>
  <c i="10" r="F89"/>
  <c r="E87"/>
  <c r="K43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9" r="K41"/>
  <c r="K40"/>
  <c i="1" r="BA102"/>
  <c i="9" r="K39"/>
  <c i="1" r="AZ102"/>
  <c i="9" r="BI137"/>
  <c r="BH137"/>
  <c r="BG137"/>
  <c r="BF137"/>
  <c r="R137"/>
  <c r="R136"/>
  <c r="R135"/>
  <c r="Q137"/>
  <c r="Q136"/>
  <c r="Q135"/>
  <c r="X137"/>
  <c r="X136"/>
  <c r="X135"/>
  <c r="V137"/>
  <c r="V136"/>
  <c r="V135"/>
  <c r="T137"/>
  <c r="T136"/>
  <c r="T135"/>
  <c r="P137"/>
  <c r="BK137"/>
  <c r="BK136"/>
  <c r="K136"/>
  <c r="BK135"/>
  <c r="K135"/>
  <c r="K137"/>
  <c r="BE137"/>
  <c r="K100"/>
  <c r="J100"/>
  <c r="I100"/>
  <c r="K99"/>
  <c r="J99"/>
  <c r="I99"/>
  <c r="BI133"/>
  <c r="BH133"/>
  <c r="BG133"/>
  <c r="BF133"/>
  <c r="R133"/>
  <c r="Q133"/>
  <c r="X133"/>
  <c r="V133"/>
  <c r="T133"/>
  <c r="P133"/>
  <c r="BK133"/>
  <c r="K133"/>
  <c r="BE133"/>
  <c r="BI131"/>
  <c r="BH131"/>
  <c r="BG131"/>
  <c r="BF131"/>
  <c r="R131"/>
  <c r="R130"/>
  <c r="Q131"/>
  <c r="Q130"/>
  <c r="X131"/>
  <c r="X130"/>
  <c r="V131"/>
  <c r="V130"/>
  <c r="T131"/>
  <c r="T130"/>
  <c r="P131"/>
  <c r="BK131"/>
  <c r="BK130"/>
  <c r="K130"/>
  <c r="K131"/>
  <c r="BE131"/>
  <c r="K98"/>
  <c r="J98"/>
  <c r="I98"/>
  <c r="BI128"/>
  <c r="BH128"/>
  <c r="BG128"/>
  <c r="BF128"/>
  <c r="R128"/>
  <c r="R127"/>
  <c r="Q128"/>
  <c r="Q127"/>
  <c r="X128"/>
  <c r="X127"/>
  <c r="V128"/>
  <c r="V127"/>
  <c r="T128"/>
  <c r="T127"/>
  <c r="P128"/>
  <c r="BK128"/>
  <c r="BK127"/>
  <c r="K127"/>
  <c r="K128"/>
  <c r="BE128"/>
  <c r="K97"/>
  <c r="J97"/>
  <c r="I97"/>
  <c r="BI125"/>
  <c r="F41"/>
  <c i="1" r="BF102"/>
  <c i="9" r="BH125"/>
  <c r="F40"/>
  <c i="1" r="BE102"/>
  <c i="9" r="BG125"/>
  <c r="F39"/>
  <c i="1" r="BD102"/>
  <c i="9" r="BF125"/>
  <c r="K38"/>
  <c i="1" r="AY102"/>
  <c i="9" r="F38"/>
  <c i="1" r="BC102"/>
  <c i="9" r="R125"/>
  <c r="R124"/>
  <c r="J96"/>
  <c r="Q125"/>
  <c r="Q124"/>
  <c r="I96"/>
  <c r="X125"/>
  <c r="X124"/>
  <c r="V125"/>
  <c r="V124"/>
  <c r="T125"/>
  <c r="T124"/>
  <c i="1" r="AW102"/>
  <c i="9" r="P125"/>
  <c r="BK125"/>
  <c r="BK124"/>
  <c r="K124"/>
  <c r="K96"/>
  <c r="K125"/>
  <c r="BE125"/>
  <c r="K37"/>
  <c i="1" r="AX102"/>
  <c i="9" r="F37"/>
  <c i="1" r="BB102"/>
  <c i="9" r="F118"/>
  <c r="E116"/>
  <c r="K105"/>
  <c r="K33"/>
  <c r="K32"/>
  <c i="1" r="AT102"/>
  <c i="9" r="K31"/>
  <c i="1" r="AS102"/>
  <c i="9" r="K30"/>
  <c r="K34"/>
  <c i="1" r="AG102"/>
  <c i="9" r="F89"/>
  <c r="E87"/>
  <c r="K43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8" r="K41"/>
  <c r="K40"/>
  <c i="1" r="BA101"/>
  <c i="8" r="K39"/>
  <c i="1" r="AZ101"/>
  <c i="8" r="BI137"/>
  <c r="BH137"/>
  <c r="BG137"/>
  <c r="BF137"/>
  <c r="R137"/>
  <c r="R136"/>
  <c r="R135"/>
  <c r="Q137"/>
  <c r="Q136"/>
  <c r="Q135"/>
  <c r="X137"/>
  <c r="X136"/>
  <c r="X135"/>
  <c r="V137"/>
  <c r="V136"/>
  <c r="V135"/>
  <c r="T137"/>
  <c r="T136"/>
  <c r="T135"/>
  <c r="P137"/>
  <c r="BK137"/>
  <c r="BK136"/>
  <c r="K136"/>
  <c r="BK135"/>
  <c r="K135"/>
  <c r="K137"/>
  <c r="BE137"/>
  <c r="K100"/>
  <c r="J100"/>
  <c r="I100"/>
  <c r="K99"/>
  <c r="J99"/>
  <c r="I99"/>
  <c r="BI133"/>
  <c r="BH133"/>
  <c r="BG133"/>
  <c r="BF133"/>
  <c r="R133"/>
  <c r="Q133"/>
  <c r="X133"/>
  <c r="V133"/>
  <c r="T133"/>
  <c r="P133"/>
  <c r="BK133"/>
  <c r="K133"/>
  <c r="BE133"/>
  <c r="BI131"/>
  <c r="BH131"/>
  <c r="BG131"/>
  <c r="BF131"/>
  <c r="R131"/>
  <c r="R130"/>
  <c r="Q131"/>
  <c r="Q130"/>
  <c r="X131"/>
  <c r="X130"/>
  <c r="V131"/>
  <c r="V130"/>
  <c r="T131"/>
  <c r="T130"/>
  <c r="P131"/>
  <c r="BK131"/>
  <c r="BK130"/>
  <c r="K130"/>
  <c r="K131"/>
  <c r="BE131"/>
  <c r="K98"/>
  <c r="J98"/>
  <c r="I98"/>
  <c r="BI128"/>
  <c r="BH128"/>
  <c r="BG128"/>
  <c r="BF128"/>
  <c r="R128"/>
  <c r="R127"/>
  <c r="Q128"/>
  <c r="Q127"/>
  <c r="X128"/>
  <c r="X127"/>
  <c r="V128"/>
  <c r="V127"/>
  <c r="T128"/>
  <c r="T127"/>
  <c r="P128"/>
  <c r="BK128"/>
  <c r="BK127"/>
  <c r="K127"/>
  <c r="K128"/>
  <c r="BE128"/>
  <c r="K97"/>
  <c r="J97"/>
  <c r="I97"/>
  <c r="BI125"/>
  <c r="F41"/>
  <c i="1" r="BF101"/>
  <c i="8" r="BH125"/>
  <c r="F40"/>
  <c i="1" r="BE101"/>
  <c i="8" r="BG125"/>
  <c r="F39"/>
  <c i="1" r="BD101"/>
  <c i="8" r="BF125"/>
  <c r="K38"/>
  <c i="1" r="AY101"/>
  <c i="8" r="F38"/>
  <c i="1" r="BC101"/>
  <c i="8" r="R125"/>
  <c r="R124"/>
  <c r="J96"/>
  <c r="Q125"/>
  <c r="Q124"/>
  <c r="I96"/>
  <c r="X125"/>
  <c r="X124"/>
  <c r="V125"/>
  <c r="V124"/>
  <c r="T125"/>
  <c r="T124"/>
  <c i="1" r="AW101"/>
  <c i="8" r="P125"/>
  <c r="BK125"/>
  <c r="BK124"/>
  <c r="K124"/>
  <c r="K96"/>
  <c r="K125"/>
  <c r="BE125"/>
  <c r="K37"/>
  <c i="1" r="AX101"/>
  <c i="8" r="F37"/>
  <c i="1" r="BB101"/>
  <c i="8" r="F118"/>
  <c r="E116"/>
  <c r="K105"/>
  <c r="K33"/>
  <c r="K32"/>
  <c i="1" r="AT101"/>
  <c i="8" r="K31"/>
  <c i="1" r="AS101"/>
  <c i="8" r="K30"/>
  <c r="K34"/>
  <c i="1" r="AG101"/>
  <c i="8" r="F89"/>
  <c r="E87"/>
  <c r="K43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7" r="K41"/>
  <c r="K40"/>
  <c i="1" r="BA100"/>
  <c i="7" r="K39"/>
  <c i="1" r="AZ100"/>
  <c i="7" r="BI137"/>
  <c r="BH137"/>
  <c r="BG137"/>
  <c r="BF137"/>
  <c r="R137"/>
  <c r="R136"/>
  <c r="R135"/>
  <c r="Q137"/>
  <c r="Q136"/>
  <c r="Q135"/>
  <c r="X137"/>
  <c r="X136"/>
  <c r="X135"/>
  <c r="V137"/>
  <c r="V136"/>
  <c r="V135"/>
  <c r="T137"/>
  <c r="T136"/>
  <c r="T135"/>
  <c r="P137"/>
  <c r="BK137"/>
  <c r="BK136"/>
  <c r="K136"/>
  <c r="BK135"/>
  <c r="K135"/>
  <c r="K137"/>
  <c r="BE137"/>
  <c r="K100"/>
  <c r="J100"/>
  <c r="I100"/>
  <c r="K99"/>
  <c r="J99"/>
  <c r="I99"/>
  <c r="BI133"/>
  <c r="BH133"/>
  <c r="BG133"/>
  <c r="BF133"/>
  <c r="R133"/>
  <c r="Q133"/>
  <c r="X133"/>
  <c r="V133"/>
  <c r="T133"/>
  <c r="P133"/>
  <c r="BK133"/>
  <c r="K133"/>
  <c r="BE133"/>
  <c r="BI131"/>
  <c r="BH131"/>
  <c r="BG131"/>
  <c r="BF131"/>
  <c r="R131"/>
  <c r="Q131"/>
  <c r="X131"/>
  <c r="V131"/>
  <c r="T131"/>
  <c r="P131"/>
  <c r="BK131"/>
  <c r="K131"/>
  <c r="BE131"/>
  <c r="BI129"/>
  <c r="BH129"/>
  <c r="BG129"/>
  <c r="BF129"/>
  <c r="R129"/>
  <c r="R128"/>
  <c r="Q129"/>
  <c r="Q128"/>
  <c r="X129"/>
  <c r="X128"/>
  <c r="V129"/>
  <c r="V128"/>
  <c r="T129"/>
  <c r="T128"/>
  <c r="P129"/>
  <c r="BK129"/>
  <c r="BK128"/>
  <c r="K128"/>
  <c r="K129"/>
  <c r="BE129"/>
  <c r="K98"/>
  <c r="J98"/>
  <c r="I98"/>
  <c r="BI126"/>
  <c r="F41"/>
  <c i="1" r="BF100"/>
  <c i="7" r="BH126"/>
  <c r="F40"/>
  <c i="1" r="BE100"/>
  <c i="7" r="BG126"/>
  <c r="F39"/>
  <c i="1" r="BD100"/>
  <c i="7" r="BF126"/>
  <c r="K38"/>
  <c i="1" r="AY100"/>
  <c i="7" r="F38"/>
  <c i="1" r="BC100"/>
  <c i="7" r="R126"/>
  <c r="R125"/>
  <c r="R124"/>
  <c r="J96"/>
  <c r="Q126"/>
  <c r="Q125"/>
  <c r="Q124"/>
  <c r="I96"/>
  <c r="X126"/>
  <c r="X125"/>
  <c r="X124"/>
  <c r="V126"/>
  <c r="V125"/>
  <c r="V124"/>
  <c r="T126"/>
  <c r="T125"/>
  <c r="T124"/>
  <c i="1" r="AW100"/>
  <c i="7" r="P126"/>
  <c r="BK126"/>
  <c r="BK125"/>
  <c r="K125"/>
  <c r="BK124"/>
  <c r="K124"/>
  <c r="K96"/>
  <c r="K126"/>
  <c r="BE126"/>
  <c r="K37"/>
  <c i="1" r="AX100"/>
  <c i="7" r="F37"/>
  <c i="1" r="BB100"/>
  <c i="7" r="K97"/>
  <c r="J97"/>
  <c r="I97"/>
  <c r="F118"/>
  <c r="E116"/>
  <c r="K105"/>
  <c r="K33"/>
  <c r="K32"/>
  <c i="1" r="AT100"/>
  <c i="7" r="K31"/>
  <c i="1" r="AS100"/>
  <c i="7" r="K30"/>
  <c r="K34"/>
  <c i="1" r="AG100"/>
  <c i="7" r="F89"/>
  <c r="E87"/>
  <c r="K43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6" r="K41"/>
  <c r="K40"/>
  <c i="1" r="BA99"/>
  <c i="6" r="K39"/>
  <c i="1" r="AZ99"/>
  <c i="6" r="BI137"/>
  <c r="BH137"/>
  <c r="BG137"/>
  <c r="BF137"/>
  <c r="R137"/>
  <c r="R136"/>
  <c r="R135"/>
  <c r="Q137"/>
  <c r="Q136"/>
  <c r="Q135"/>
  <c r="X137"/>
  <c r="X136"/>
  <c r="X135"/>
  <c r="V137"/>
  <c r="V136"/>
  <c r="V135"/>
  <c r="T137"/>
  <c r="T136"/>
  <c r="T135"/>
  <c r="P137"/>
  <c r="BK137"/>
  <c r="BK136"/>
  <c r="K136"/>
  <c r="BK135"/>
  <c r="K135"/>
  <c r="K137"/>
  <c r="BE137"/>
  <c r="K100"/>
  <c r="J100"/>
  <c r="I100"/>
  <c r="K99"/>
  <c r="J99"/>
  <c r="I99"/>
  <c r="BI133"/>
  <c r="BH133"/>
  <c r="BG133"/>
  <c r="BF133"/>
  <c r="R133"/>
  <c r="Q133"/>
  <c r="X133"/>
  <c r="V133"/>
  <c r="T133"/>
  <c r="P133"/>
  <c r="BK133"/>
  <c r="K133"/>
  <c r="BE133"/>
  <c r="BI131"/>
  <c r="BH131"/>
  <c r="BG131"/>
  <c r="BF131"/>
  <c r="R131"/>
  <c r="R130"/>
  <c r="Q131"/>
  <c r="Q130"/>
  <c r="X131"/>
  <c r="X130"/>
  <c r="V131"/>
  <c r="V130"/>
  <c r="T131"/>
  <c r="T130"/>
  <c r="P131"/>
  <c r="BK131"/>
  <c r="BK130"/>
  <c r="K130"/>
  <c r="K131"/>
  <c r="BE131"/>
  <c r="K98"/>
  <c r="J98"/>
  <c r="I98"/>
  <c r="BI128"/>
  <c r="BH128"/>
  <c r="BG128"/>
  <c r="BF128"/>
  <c r="R128"/>
  <c r="R127"/>
  <c r="Q128"/>
  <c r="Q127"/>
  <c r="X128"/>
  <c r="X127"/>
  <c r="V128"/>
  <c r="V127"/>
  <c r="T128"/>
  <c r="T127"/>
  <c r="P128"/>
  <c r="BK128"/>
  <c r="BK127"/>
  <c r="K127"/>
  <c r="K128"/>
  <c r="BE128"/>
  <c r="K97"/>
  <c r="J97"/>
  <c r="I97"/>
  <c r="BI125"/>
  <c r="F41"/>
  <c i="1" r="BF99"/>
  <c i="6" r="BH125"/>
  <c r="F40"/>
  <c i="1" r="BE99"/>
  <c i="6" r="BG125"/>
  <c r="F39"/>
  <c i="1" r="BD99"/>
  <c i="6" r="BF125"/>
  <c r="K38"/>
  <c i="1" r="AY99"/>
  <c i="6" r="F38"/>
  <c i="1" r="BC99"/>
  <c i="6" r="R125"/>
  <c r="R124"/>
  <c r="J96"/>
  <c r="Q125"/>
  <c r="Q124"/>
  <c r="I96"/>
  <c r="X125"/>
  <c r="X124"/>
  <c r="V125"/>
  <c r="V124"/>
  <c r="T125"/>
  <c r="T124"/>
  <c i="1" r="AW99"/>
  <c i="6" r="P125"/>
  <c r="BK125"/>
  <c r="BK124"/>
  <c r="K124"/>
  <c r="K96"/>
  <c r="K125"/>
  <c r="BE125"/>
  <c r="K37"/>
  <c i="1" r="AX99"/>
  <c i="6" r="F37"/>
  <c i="1" r="BB99"/>
  <c i="6" r="F118"/>
  <c r="E116"/>
  <c r="K105"/>
  <c r="K33"/>
  <c r="K32"/>
  <c i="1" r="AT99"/>
  <c i="6" r="K31"/>
  <c i="1" r="AS99"/>
  <c i="6" r="K30"/>
  <c r="K34"/>
  <c i="1" r="AG99"/>
  <c i="6" r="F89"/>
  <c r="E87"/>
  <c r="K43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5" r="K41"/>
  <c r="K40"/>
  <c i="1" r="BA98"/>
  <c i="5" r="K39"/>
  <c i="1" r="AZ98"/>
  <c i="5" r="BI137"/>
  <c r="BH137"/>
  <c r="BG137"/>
  <c r="BF137"/>
  <c r="R137"/>
  <c r="R136"/>
  <c r="R135"/>
  <c r="Q137"/>
  <c r="Q136"/>
  <c r="Q135"/>
  <c r="X137"/>
  <c r="X136"/>
  <c r="X135"/>
  <c r="V137"/>
  <c r="V136"/>
  <c r="V135"/>
  <c r="T137"/>
  <c r="T136"/>
  <c r="T135"/>
  <c r="P137"/>
  <c r="BK137"/>
  <c r="BK136"/>
  <c r="K136"/>
  <c r="BK135"/>
  <c r="K135"/>
  <c r="K137"/>
  <c r="BE137"/>
  <c r="K100"/>
  <c r="J100"/>
  <c r="I100"/>
  <c r="K99"/>
  <c r="J99"/>
  <c r="I99"/>
  <c r="BI133"/>
  <c r="BH133"/>
  <c r="BG133"/>
  <c r="BF133"/>
  <c r="R133"/>
  <c r="Q133"/>
  <c r="X133"/>
  <c r="V133"/>
  <c r="T133"/>
  <c r="P133"/>
  <c r="BK133"/>
  <c r="K133"/>
  <c r="BE133"/>
  <c r="BI131"/>
  <c r="BH131"/>
  <c r="BG131"/>
  <c r="BF131"/>
  <c r="R131"/>
  <c r="Q131"/>
  <c r="X131"/>
  <c r="V131"/>
  <c r="T131"/>
  <c r="P131"/>
  <c r="BK131"/>
  <c r="K131"/>
  <c r="BE131"/>
  <c r="BI129"/>
  <c r="BH129"/>
  <c r="BG129"/>
  <c r="BF129"/>
  <c r="R129"/>
  <c r="R128"/>
  <c r="Q129"/>
  <c r="Q128"/>
  <c r="X129"/>
  <c r="X128"/>
  <c r="V129"/>
  <c r="V128"/>
  <c r="T129"/>
  <c r="T128"/>
  <c r="P129"/>
  <c r="BK129"/>
  <c r="BK128"/>
  <c r="K128"/>
  <c r="K129"/>
  <c r="BE129"/>
  <c r="K98"/>
  <c r="J98"/>
  <c r="I98"/>
  <c r="BI126"/>
  <c r="F41"/>
  <c i="1" r="BF98"/>
  <c i="5" r="BH126"/>
  <c r="F40"/>
  <c i="1" r="BE98"/>
  <c i="5" r="BG126"/>
  <c r="F39"/>
  <c i="1" r="BD98"/>
  <c i="5" r="BF126"/>
  <c r="K38"/>
  <c i="1" r="AY98"/>
  <c i="5" r="F38"/>
  <c i="1" r="BC98"/>
  <c i="5" r="R126"/>
  <c r="R125"/>
  <c r="R124"/>
  <c r="J96"/>
  <c r="Q126"/>
  <c r="Q125"/>
  <c r="Q124"/>
  <c r="I96"/>
  <c r="X126"/>
  <c r="X125"/>
  <c r="X124"/>
  <c r="V126"/>
  <c r="V125"/>
  <c r="V124"/>
  <c r="T126"/>
  <c r="T125"/>
  <c r="T124"/>
  <c i="1" r="AW98"/>
  <c i="5" r="P126"/>
  <c r="BK126"/>
  <c r="BK125"/>
  <c r="K125"/>
  <c r="BK124"/>
  <c r="K124"/>
  <c r="K96"/>
  <c r="K126"/>
  <c r="BE126"/>
  <c r="K37"/>
  <c i="1" r="AX98"/>
  <c i="5" r="F37"/>
  <c i="1" r="BB98"/>
  <c i="5" r="K97"/>
  <c r="J97"/>
  <c r="I97"/>
  <c r="F118"/>
  <c r="E116"/>
  <c r="K105"/>
  <c r="K33"/>
  <c r="K32"/>
  <c i="1" r="AT98"/>
  <c i="5" r="K31"/>
  <c i="1" r="AS98"/>
  <c i="5" r="K30"/>
  <c r="K34"/>
  <c i="1" r="AG98"/>
  <c i="5" r="F89"/>
  <c r="E87"/>
  <c r="K43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4" r="K41"/>
  <c r="K40"/>
  <c i="1" r="BA97"/>
  <c i="4" r="K39"/>
  <c i="1" r="AZ97"/>
  <c i="4" r="BI137"/>
  <c r="BH137"/>
  <c r="BG137"/>
  <c r="BF137"/>
  <c r="R137"/>
  <c r="R136"/>
  <c r="R135"/>
  <c r="Q137"/>
  <c r="Q136"/>
  <c r="Q135"/>
  <c r="X137"/>
  <c r="X136"/>
  <c r="X135"/>
  <c r="V137"/>
  <c r="V136"/>
  <c r="V135"/>
  <c r="T137"/>
  <c r="T136"/>
  <c r="T135"/>
  <c r="P137"/>
  <c r="BK137"/>
  <c r="BK136"/>
  <c r="K136"/>
  <c r="BK135"/>
  <c r="K135"/>
  <c r="K137"/>
  <c r="BE137"/>
  <c r="K100"/>
  <c r="J100"/>
  <c r="I100"/>
  <c r="K99"/>
  <c r="J99"/>
  <c r="I99"/>
  <c r="BI133"/>
  <c r="BH133"/>
  <c r="BG133"/>
  <c r="BF133"/>
  <c r="R133"/>
  <c r="Q133"/>
  <c r="X133"/>
  <c r="V133"/>
  <c r="T133"/>
  <c r="P133"/>
  <c r="BK133"/>
  <c r="K133"/>
  <c r="BE133"/>
  <c r="BI131"/>
  <c r="BH131"/>
  <c r="BG131"/>
  <c r="BF131"/>
  <c r="R131"/>
  <c r="R130"/>
  <c r="Q131"/>
  <c r="Q130"/>
  <c r="X131"/>
  <c r="X130"/>
  <c r="V131"/>
  <c r="V130"/>
  <c r="T131"/>
  <c r="T130"/>
  <c r="P131"/>
  <c r="BK131"/>
  <c r="BK130"/>
  <c r="K130"/>
  <c r="K131"/>
  <c r="BE131"/>
  <c r="K98"/>
  <c r="J98"/>
  <c r="I98"/>
  <c r="BI128"/>
  <c r="BH128"/>
  <c r="BG128"/>
  <c r="BF128"/>
  <c r="R128"/>
  <c r="R127"/>
  <c r="Q128"/>
  <c r="Q127"/>
  <c r="X128"/>
  <c r="X127"/>
  <c r="V128"/>
  <c r="V127"/>
  <c r="T128"/>
  <c r="T127"/>
  <c r="P128"/>
  <c r="BK128"/>
  <c r="BK127"/>
  <c r="K127"/>
  <c r="K128"/>
  <c r="BE128"/>
  <c r="K97"/>
  <c r="J97"/>
  <c r="I97"/>
  <c r="BI125"/>
  <c r="F41"/>
  <c i="1" r="BF97"/>
  <c i="4" r="BH125"/>
  <c r="F40"/>
  <c i="1" r="BE97"/>
  <c i="4" r="BG125"/>
  <c r="F39"/>
  <c i="1" r="BD97"/>
  <c i="4" r="BF125"/>
  <c r="K38"/>
  <c i="1" r="AY97"/>
  <c i="4" r="F38"/>
  <c i="1" r="BC97"/>
  <c i="4" r="R125"/>
  <c r="R124"/>
  <c r="J96"/>
  <c r="Q125"/>
  <c r="Q124"/>
  <c r="I96"/>
  <c r="X125"/>
  <c r="X124"/>
  <c r="V125"/>
  <c r="V124"/>
  <c r="T125"/>
  <c r="T124"/>
  <c i="1" r="AW97"/>
  <c i="4" r="P125"/>
  <c r="BK125"/>
  <c r="BK124"/>
  <c r="K124"/>
  <c r="K96"/>
  <c r="K125"/>
  <c r="BE125"/>
  <c r="K37"/>
  <c i="1" r="AX97"/>
  <c i="4" r="F37"/>
  <c i="1" r="BB97"/>
  <c i="4" r="F118"/>
  <c r="E116"/>
  <c r="K105"/>
  <c r="K33"/>
  <c r="K32"/>
  <c i="1" r="AT97"/>
  <c i="4" r="K31"/>
  <c i="1" r="AS97"/>
  <c i="4" r="K30"/>
  <c r="K34"/>
  <c i="1" r="AG97"/>
  <c i="4" r="F89"/>
  <c r="E87"/>
  <c r="K43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3" r="K41"/>
  <c r="K40"/>
  <c i="1" r="BA96"/>
  <c i="3" r="K39"/>
  <c i="1" r="AZ96"/>
  <c i="3" r="BI141"/>
  <c r="BH141"/>
  <c r="BG141"/>
  <c r="BF141"/>
  <c r="R141"/>
  <c r="R140"/>
  <c r="R139"/>
  <c r="Q141"/>
  <c r="Q140"/>
  <c r="Q139"/>
  <c r="X141"/>
  <c r="X140"/>
  <c r="X139"/>
  <c r="V141"/>
  <c r="V140"/>
  <c r="V139"/>
  <c r="T141"/>
  <c r="T140"/>
  <c r="T139"/>
  <c r="P141"/>
  <c r="BK141"/>
  <c r="BK140"/>
  <c r="K140"/>
  <c r="BK139"/>
  <c r="K139"/>
  <c r="K141"/>
  <c r="BE141"/>
  <c r="K100"/>
  <c r="J100"/>
  <c r="I100"/>
  <c r="K99"/>
  <c r="J99"/>
  <c r="I99"/>
  <c r="BI137"/>
  <c r="BH137"/>
  <c r="BG137"/>
  <c r="BF137"/>
  <c r="R137"/>
  <c r="Q137"/>
  <c r="X137"/>
  <c r="V137"/>
  <c r="T137"/>
  <c r="P137"/>
  <c r="BK137"/>
  <c r="K137"/>
  <c r="BE137"/>
  <c r="BI135"/>
  <c r="BH135"/>
  <c r="BG135"/>
  <c r="BF135"/>
  <c r="R135"/>
  <c r="Q135"/>
  <c r="X135"/>
  <c r="V135"/>
  <c r="T135"/>
  <c r="P135"/>
  <c r="BK135"/>
  <c r="K135"/>
  <c r="BE135"/>
  <c r="BI133"/>
  <c r="BH133"/>
  <c r="BG133"/>
  <c r="BF133"/>
  <c r="R133"/>
  <c r="R132"/>
  <c r="Q133"/>
  <c r="Q132"/>
  <c r="X133"/>
  <c r="X132"/>
  <c r="V133"/>
  <c r="V132"/>
  <c r="T133"/>
  <c r="T132"/>
  <c r="P133"/>
  <c r="BK133"/>
  <c r="BK132"/>
  <c r="K132"/>
  <c r="K133"/>
  <c r="BE133"/>
  <c r="K98"/>
  <c r="J98"/>
  <c r="I98"/>
  <c r="BI130"/>
  <c r="BH130"/>
  <c r="BG130"/>
  <c r="BF130"/>
  <c r="R130"/>
  <c r="R129"/>
  <c r="Q130"/>
  <c r="Q129"/>
  <c r="X130"/>
  <c r="X129"/>
  <c r="V130"/>
  <c r="V129"/>
  <c r="T130"/>
  <c r="T129"/>
  <c r="P130"/>
  <c r="BK130"/>
  <c r="BK129"/>
  <c r="K129"/>
  <c r="K130"/>
  <c r="BE130"/>
  <c r="K97"/>
  <c r="J97"/>
  <c r="I97"/>
  <c r="BI127"/>
  <c r="BH127"/>
  <c r="BG127"/>
  <c r="BF127"/>
  <c r="R127"/>
  <c r="Q127"/>
  <c r="X127"/>
  <c r="V127"/>
  <c r="T127"/>
  <c r="P127"/>
  <c r="BK127"/>
  <c r="K127"/>
  <c r="BE127"/>
  <c r="BI125"/>
  <c r="F41"/>
  <c i="1" r="BF96"/>
  <c i="3" r="BH125"/>
  <c r="F40"/>
  <c i="1" r="BE96"/>
  <c i="3" r="BG125"/>
  <c r="F39"/>
  <c i="1" r="BD96"/>
  <c i="3" r="BF125"/>
  <c r="K38"/>
  <c i="1" r="AY96"/>
  <c i="3" r="F38"/>
  <c i="1" r="BC96"/>
  <c i="3" r="R125"/>
  <c r="R124"/>
  <c r="J96"/>
  <c r="Q125"/>
  <c r="Q124"/>
  <c r="I96"/>
  <c r="X125"/>
  <c r="X124"/>
  <c r="V125"/>
  <c r="V124"/>
  <c r="T125"/>
  <c r="T124"/>
  <c i="1" r="AW96"/>
  <c i="3" r="P125"/>
  <c r="BK125"/>
  <c r="BK124"/>
  <c r="K124"/>
  <c r="K96"/>
  <c r="K125"/>
  <c r="BE125"/>
  <c r="K37"/>
  <c i="1" r="AX96"/>
  <c i="3" r="F37"/>
  <c i="1" r="BB96"/>
  <c i="3" r="F118"/>
  <c r="E116"/>
  <c r="K105"/>
  <c r="K33"/>
  <c r="K32"/>
  <c i="1" r="AT96"/>
  <c i="3" r="K31"/>
  <c i="1" r="AS96"/>
  <c i="3" r="K30"/>
  <c r="K34"/>
  <c i="1" r="AG96"/>
  <c i="3" r="F89"/>
  <c r="E87"/>
  <c r="K43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2" r="K41"/>
  <c r="K40"/>
  <c i="1" r="BA95"/>
  <c i="2" r="K39"/>
  <c i="1" r="AZ95"/>
  <c i="2" r="BI139"/>
  <c r="BH139"/>
  <c r="BG139"/>
  <c r="BF139"/>
  <c r="R139"/>
  <c r="R138"/>
  <c r="R137"/>
  <c r="Q139"/>
  <c r="Q138"/>
  <c r="Q137"/>
  <c r="X139"/>
  <c r="X138"/>
  <c r="X137"/>
  <c r="V139"/>
  <c r="V138"/>
  <c r="V137"/>
  <c r="T139"/>
  <c r="T138"/>
  <c r="T137"/>
  <c r="P139"/>
  <c r="BK139"/>
  <c r="BK138"/>
  <c r="K138"/>
  <c r="BK137"/>
  <c r="K137"/>
  <c r="K139"/>
  <c r="BE139"/>
  <c r="K100"/>
  <c r="J100"/>
  <c r="I100"/>
  <c r="K99"/>
  <c r="J99"/>
  <c r="I99"/>
  <c r="BI135"/>
  <c r="BH135"/>
  <c r="BG135"/>
  <c r="BF135"/>
  <c r="R135"/>
  <c r="Q135"/>
  <c r="X135"/>
  <c r="V135"/>
  <c r="T135"/>
  <c r="P135"/>
  <c r="BK135"/>
  <c r="K135"/>
  <c r="BE135"/>
  <c r="BI133"/>
  <c r="BH133"/>
  <c r="BG133"/>
  <c r="BF133"/>
  <c r="R133"/>
  <c r="R132"/>
  <c r="Q133"/>
  <c r="Q132"/>
  <c r="X133"/>
  <c r="X132"/>
  <c r="V133"/>
  <c r="V132"/>
  <c r="T133"/>
  <c r="T132"/>
  <c r="P133"/>
  <c r="BK133"/>
  <c r="BK132"/>
  <c r="K132"/>
  <c r="K133"/>
  <c r="BE133"/>
  <c r="K98"/>
  <c r="J98"/>
  <c r="I98"/>
  <c r="BI130"/>
  <c r="BH130"/>
  <c r="BG130"/>
  <c r="BF130"/>
  <c r="R130"/>
  <c r="R129"/>
  <c r="Q130"/>
  <c r="Q129"/>
  <c r="X130"/>
  <c r="X129"/>
  <c r="V130"/>
  <c r="V129"/>
  <c r="T130"/>
  <c r="T129"/>
  <c r="P130"/>
  <c r="BK130"/>
  <c r="BK129"/>
  <c r="K129"/>
  <c r="K130"/>
  <c r="BE130"/>
  <c r="K97"/>
  <c r="J97"/>
  <c r="I97"/>
  <c r="BI127"/>
  <c r="BH127"/>
  <c r="BG127"/>
  <c r="BF127"/>
  <c r="R127"/>
  <c r="Q127"/>
  <c r="X127"/>
  <c r="V127"/>
  <c r="T127"/>
  <c r="P127"/>
  <c r="BK127"/>
  <c r="K127"/>
  <c r="BE127"/>
  <c r="BI125"/>
  <c r="F41"/>
  <c i="1" r="BF95"/>
  <c i="2" r="BH125"/>
  <c r="F40"/>
  <c i="1" r="BE95"/>
  <c i="2" r="BG125"/>
  <c r="F39"/>
  <c i="1" r="BD95"/>
  <c i="2" r="BF125"/>
  <c r="K38"/>
  <c i="1" r="AY95"/>
  <c i="2" r="F38"/>
  <c i="1" r="BC95"/>
  <c i="2" r="R125"/>
  <c r="R124"/>
  <c r="J96"/>
  <c r="Q125"/>
  <c r="Q124"/>
  <c r="I96"/>
  <c r="X125"/>
  <c r="X124"/>
  <c r="V125"/>
  <c r="V124"/>
  <c r="T125"/>
  <c r="T124"/>
  <c i="1" r="AW95"/>
  <c i="2" r="P125"/>
  <c r="BK125"/>
  <c r="BK124"/>
  <c r="K124"/>
  <c r="K96"/>
  <c r="K125"/>
  <c r="BE125"/>
  <c r="K37"/>
  <c i="1" r="AX95"/>
  <c i="2" r="F37"/>
  <c i="1" r="BB95"/>
  <c i="2" r="F118"/>
  <c r="E116"/>
  <c r="K105"/>
  <c r="K33"/>
  <c r="K32"/>
  <c i="1" r="AT95"/>
  <c i="2" r="K31"/>
  <c i="1" r="AS95"/>
  <c i="2" r="K30"/>
  <c r="K34"/>
  <c i="1" r="AG95"/>
  <c i="2" r="F89"/>
  <c r="E87"/>
  <c r="K43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1" r="AK29"/>
  <c r="BF94"/>
  <c r="W38"/>
  <c r="BE94"/>
  <c r="W37"/>
  <c r="BD94"/>
  <c r="W36"/>
  <c r="BC94"/>
  <c r="W35"/>
  <c r="BB94"/>
  <c r="W34"/>
  <c r="BA94"/>
  <c r="AZ94"/>
  <c r="AY94"/>
  <c r="AK35"/>
  <c r="AX94"/>
  <c r="AK34"/>
  <c r="AW94"/>
  <c r="AV94"/>
  <c r="AU94"/>
  <c r="AT94"/>
  <c r="AK28"/>
  <c r="AS94"/>
  <c r="AK27"/>
  <c r="AG94"/>
  <c r="AK26"/>
  <c r="AK31"/>
  <c r="AG116"/>
  <c r="AV112"/>
  <c r="AN112"/>
  <c r="AV111"/>
  <c r="AN111"/>
  <c r="AV110"/>
  <c r="AN110"/>
  <c r="AV109"/>
  <c r="AN109"/>
  <c r="AV108"/>
  <c r="AN108"/>
  <c r="AV107"/>
  <c r="AN107"/>
  <c r="AV106"/>
  <c r="AN106"/>
  <c r="AV105"/>
  <c r="AN105"/>
  <c r="AV104"/>
  <c r="AN104"/>
  <c r="AV103"/>
  <c r="AN103"/>
  <c r="AV102"/>
  <c r="AN102"/>
  <c r="AV101"/>
  <c r="AN101"/>
  <c r="AV100"/>
  <c r="AN100"/>
  <c r="AV99"/>
  <c r="AN99"/>
  <c r="AV98"/>
  <c r="AN98"/>
  <c r="AV97"/>
  <c r="AN97"/>
  <c r="AV96"/>
  <c r="AN96"/>
  <c r="AV95"/>
  <c r="AN95"/>
  <c r="AN94"/>
  <c r="AN116"/>
  <c r="L90"/>
  <c r="AM90"/>
  <c r="AM89"/>
  <c r="L89"/>
  <c r="AM87"/>
  <c r="L87"/>
  <c r="L85"/>
  <c r="L84"/>
  <c r="AK40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<sst xmlns="http://schemas.openxmlformats.org/spreadsheetml/2006/main">
  <si>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</si>
  <si>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</si>
  <si>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</si>
  <si>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</si>
  <si>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</si>
  <si>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</si>
  <si>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{540d70d5-de32-4630-ab18-74ac42eef8a9}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</si>
  <si>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</si>
  <si>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</si>
  <si>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</si>
  <si>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</si>
  <si>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</si>
  <si>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</si>
  <si>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</si>
  <si>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2019/16</t>
  </si>
  <si>
    <t>Stavba:</t>
  </si>
  <si>
    <t>Výměna akumulátorů 2019</t>
  </si>
  <si>
    <t>KSO:</t>
  </si>
  <si>
    <t>CC-CZ:</t>
  </si>
  <si>
    <t>Místo:</t>
  </si>
  <si>
    <t xml:space="preserve"> </t>
  </si>
  <si>
    <t>Datum:</t>
  </si>
  <si>
    <t>31. 7. 2019</t>
  </si>
  <si>
    <t>Zadavatel:</t>
  </si>
  <si>
    <t>IČ:</t>
  </si>
  <si>
    <t>DIČ:</t>
  </si>
  <si>
    <t>Zhotovitel:</t>
  </si>
  <si>
    <t>Projektant: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</si>
  <si>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</si>
  <si>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</si>
  <si>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</si>
  <si>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</si>
  <si>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</si>
  <si>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</si>
  <si>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</si>
  <si>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</si>
  <si>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</si>
  <si>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</si>
  <si>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</si>
  <si>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</si>
  <si>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</si>
  <si>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</si>
  <si>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</si>
  <si>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</si>
  <si>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</si>
  <si>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</si>
  <si>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</si>
  <si>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</si>
  <si>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</si>
  <si>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</si>
  <si>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</si>
  <si>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</si>
  <si>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</si>
  <si>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</si>
  <si>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</si>
  <si>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</si>
  <si>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</si>
  <si>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</si>
  <si>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</si>
  <si>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</si>
  <si>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</si>
  <si>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</si>
  <si>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</si>
  <si>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</si>
  <si>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</si>
  <si>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</si>
  <si>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</si>
  <si>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</si>
  <si>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</si>
  <si>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</si>
  <si>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</si>
  <si>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</si>
  <si>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</si>
  <si>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</si>
  <si>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</si>
  <si>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</si>
  <si>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</si>
  <si>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</si>
  <si>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</si>
  <si>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</si>
  <si>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</si>
  <si>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</si>
  <si>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PZS km 29,159 trať Brno - Jihlava</t>
  </si>
  <si>
    <t>STA</t>
  </si>
  <si>
    <t>1</t>
  </si>
  <si>
    <t>{56bb0695-1d48-4d7e-a1ee-87daa3fe15f6}</t>
  </si>
  <si>
    <t>2</t>
  </si>
  <si>
    <t>PS02</t>
  </si>
  <si>
    <t>PZS km 132,453 trať Retz - Okříšky</t>
  </si>
  <si>
    <t>{a521cfb6-0e40-4d50-b820-6e37968f83a1}</t>
  </si>
  <si>
    <t>PS03</t>
  </si>
  <si>
    <t>ŽST Dobronín ESA I</t>
  </si>
  <si>
    <t>{032ec64e-74ea-4e73-9162-cce1cd1ed585}</t>
  </si>
  <si>
    <t>PS04</t>
  </si>
  <si>
    <t>ŽST Dobronín ESA II</t>
  </si>
  <si>
    <t>{90dbd180-775e-4cda-9104-d44933e053f7}</t>
  </si>
  <si>
    <t>PS05</t>
  </si>
  <si>
    <t>PZS km 220,537 trať Veselí n/L - Jihlava</t>
  </si>
  <si>
    <t>{3bfb2522-8c0e-4f47-a719-49b12606f704}</t>
  </si>
  <si>
    <t>PS06</t>
  </si>
  <si>
    <t>PZS km 221,107 trať Veselí n/L - Jihlava</t>
  </si>
  <si>
    <t>{c54bcdbb-354f-41a2-a389-d267f6bc9e3b}</t>
  </si>
  <si>
    <t>PS07</t>
  </si>
  <si>
    <t>PZS km 46,827 Tišnov - Žďár nad Sázavou</t>
  </si>
  <si>
    <t>{7e1d4725-268a-479f-abc8-4fd476d6015a}</t>
  </si>
  <si>
    <t>PS08</t>
  </si>
  <si>
    <t>ŽST Nové Město na Moravě JOP</t>
  </si>
  <si>
    <t>{93775770-a0d4-4aac-86fd-2bea52f44f90}</t>
  </si>
  <si>
    <t>PS09</t>
  </si>
  <si>
    <t>ŽST Veselíčko Inoma</t>
  </si>
  <si>
    <t>{d4583feb-9956-4272-9822-f3f5f088a9ea}</t>
  </si>
  <si>
    <t>PS10</t>
  </si>
  <si>
    <t>ŽST Rožná přestavníky</t>
  </si>
  <si>
    <t>{37ed2ae2-e7b5-484e-a407-541cd88a2d34}</t>
  </si>
  <si>
    <t>PS11</t>
  </si>
  <si>
    <t>PZS km 240,276 1C trať Brno - Kolín</t>
  </si>
  <si>
    <t>{82086442-a5d5-448e-ad5a-202a85d8dad5}</t>
  </si>
  <si>
    <t>PS12</t>
  </si>
  <si>
    <t>PZS km 241,065 2C trať Brno - Kolín</t>
  </si>
  <si>
    <t>{54340abe-e122-4900-af9a-8e44a0d38568}</t>
  </si>
  <si>
    <t>PS13</t>
  </si>
  <si>
    <t>PZS km 252,221 1D trať Brno - Kolín</t>
  </si>
  <si>
    <t>{3f146b82-a06c-4d1e-9182-a5d54ebf4b98}</t>
  </si>
  <si>
    <t>PS14</t>
  </si>
  <si>
    <t>PZS km 258,732 2E trať Brno - Kolín</t>
  </si>
  <si>
    <t>{5f23de29-6944-479a-924d-b9748242a2bb}</t>
  </si>
  <si>
    <t>PS15</t>
  </si>
  <si>
    <t>PZS km 266,243 6E trať Brno - Kolín</t>
  </si>
  <si>
    <t>{f559599d-6941-44ca-8f25-15d914566e52}</t>
  </si>
  <si>
    <t>PS16</t>
  </si>
  <si>
    <t>PZS km 47,118 trať Světlá na Sázavou - Čerčany</t>
  </si>
  <si>
    <t>{980a5c6a-7e11-46fe-bd99-ec7de61cc457}</t>
  </si>
  <si>
    <t>PS17</t>
  </si>
  <si>
    <t>ŽST Světlá nad Sázavou RPB</t>
  </si>
  <si>
    <t>{ed187bb1-0d22-4017-9837-beb7329eb78e}</t>
  </si>
  <si>
    <t>PS18</t>
  </si>
  <si>
    <t>ŽST Havlíčkův Brod St.2</t>
  </si>
  <si>
    <t>{95cc7a8c-2744-4c75-88c7-726ff5c9a421}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</si>
  <si>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</si>
  <si>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</si>
  <si>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</si>
  <si>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</si>
  <si>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</si>
  <si>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</si>
  <si>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PS01 - PZS km 29,159 trať Brno - Jihlava</t>
  </si>
  <si>
    <t>Náklady z rozpočtu</t>
  </si>
  <si>
    <t>Ostatní náklady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</si>
  <si>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</si>
  <si>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</si>
  <si>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</si>
  <si>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</si>
  <si>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</si>
  <si>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</si>
  <si>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</si>
  <si>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HZS - Hodinové zúčtovací sazby</t>
  </si>
  <si>
    <t>OST - Ostatní</t>
  </si>
  <si>
    <t>VRN - Vedlejší rozpočtové náklady</t>
  </si>
  <si>
    <t xml:space="preserve">    VRN8 - Přesun stavebních kapacit</t>
  </si>
  <si>
    <t>2)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</si>
  <si>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</si>
  <si>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</si>
  <si>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</si>
  <si>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</si>
  <si>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</si>
  <si>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</si>
  <si>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</si>
  <si>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</si>
  <si>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</si>
  <si>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</si>
  <si>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</si>
  <si>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</si>
  <si>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</si>
  <si>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</si>
  <si>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</si>
  <si>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</si>
  <si>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</si>
  <si>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</si>
  <si>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M</t>
  </si>
  <si>
    <t>7592910185</t>
  </si>
  <si>
    <t>Baterie Staniční akumulátory NiCd článek 1,2 V/250 Ah C5 s vláknitou elektrodou, cena včetně spojovacího materiálu a bateriového nosiče či stojanu</t>
  </si>
  <si>
    <t>kus</t>
  </si>
  <si>
    <t>Sborník UOŽI 01 2019</t>
  </si>
  <si>
    <t>8</t>
  </si>
  <si>
    <t>ROZPOCET</t>
  </si>
  <si>
    <t>4</t>
  </si>
  <si>
    <t>-77541868</t>
  </si>
  <si>
    <t>PP</t>
  </si>
  <si>
    <t>7592910310</t>
  </si>
  <si>
    <t>Baterie Staniční akumulátory Rekombinační zátka AquaGen Premium Top H (použití do 300 Ah)</t>
  </si>
  <si>
    <t>-1930821906</t>
  </si>
  <si>
    <t>HZS</t>
  </si>
  <si>
    <t>Hodinové zúčtovací sazby</t>
  </si>
  <si>
    <t>5</t>
  </si>
  <si>
    <t>K</t>
  </si>
  <si>
    <t>HZS4232</t>
  </si>
  <si>
    <t>Hodinová zúčtovací sazba technik odborný</t>
  </si>
  <si>
    <t>hod</t>
  </si>
  <si>
    <t>CS ÚRS 2017 02</t>
  </si>
  <si>
    <t>512</t>
  </si>
  <si>
    <t>337284072</t>
  </si>
  <si>
    <t>Hodinové zúčtovací sazby ostatních profesí revizní a kontrolní činnost technik odborný</t>
  </si>
  <si>
    <t>OST</t>
  </si>
  <si>
    <t>Ostatní</t>
  </si>
  <si>
    <t>3</t>
  </si>
  <si>
    <t>7592905012</t>
  </si>
  <si>
    <t>Montáž článku niklokadmiového kapacity přes 200 Ah</t>
  </si>
  <si>
    <t>-2139811521</t>
  </si>
  <si>
    <t>Montáž článku niklokadmiového kapacity přes 200 Ah - postavení článku, připojení vodičů, ochrana svorek vazelinou, změření napětí, kontrola elektrolytu s případným doplněním destilovanou vodou</t>
  </si>
  <si>
    <t>7592907012</t>
  </si>
  <si>
    <t>Demontáž článku niklokadmiového kapacity přes 200 Ah</t>
  </si>
  <si>
    <t>605113251</t>
  </si>
  <si>
    <t>VRN</t>
  </si>
  <si>
    <t>Vedlejší rozpočtové náklady</t>
  </si>
  <si>
    <t>VRN8</t>
  </si>
  <si>
    <t>Přesun stavebních kapacit</t>
  </si>
  <si>
    <t>6</t>
  </si>
  <si>
    <t>081002000</t>
  </si>
  <si>
    <t>Doprava zaměstnanců</t>
  </si>
  <si>
    <t>km</t>
  </si>
  <si>
    <t>CS ÚRS 2018 02</t>
  </si>
  <si>
    <t>1024</t>
  </si>
  <si>
    <t>1960518944</t>
  </si>
  <si>
    <t>PS02 - PZS km 132,453 trať Retz - Okříšky</t>
  </si>
  <si>
    <t>7592910180</t>
  </si>
  <si>
    <t>Baterie Staniční akumulátory NiCd článek 1,2 V/200 Ah C5 s vláknitou elektrodou, cena včetně spojovacího materiálu a bateriového nosiče či stojanu</t>
  </si>
  <si>
    <t>-2044690982</t>
  </si>
  <si>
    <t>-1970182060</t>
  </si>
  <si>
    <t>1335221409</t>
  </si>
  <si>
    <t>7592905010</t>
  </si>
  <si>
    <t>Montáž článku niklokadmiového kapacity do 200 Ah</t>
  </si>
  <si>
    <t>-309597657</t>
  </si>
  <si>
    <t>Montáž článku niklokadmiového kapacity do 200 Ah - postavení článku, připojení vodičů, ochrana svorek vazelinou, změření napětí, kontrola elektrolytu s případným doplněním destilovanou vodou</t>
  </si>
  <si>
    <t>7592905070</t>
  </si>
  <si>
    <t>Montáž rekombinační zátky do 300 Ah</t>
  </si>
  <si>
    <t>1878390333</t>
  </si>
  <si>
    <t>7592907010</t>
  </si>
  <si>
    <t>Demontáž článku niklokadmiového kapacity do 200 Ah</t>
  </si>
  <si>
    <t>388265725</t>
  </si>
  <si>
    <t>7</t>
  </si>
  <si>
    <t>2105323372</t>
  </si>
  <si>
    <t>PS03 - ŽST Dobronín ESA I</t>
  </si>
  <si>
    <t>7592920735</t>
  </si>
  <si>
    <t xml:space="preserve">Baterie Staniční akumulátory Pb blok 12 V/60 Ah C10 s pancéřovanou trubkovou elektrodou,  uzavřený - gel, cena včetně spojovacího materiálu a bateriového nosiče či stojanu</t>
  </si>
  <si>
    <t>128</t>
  </si>
  <si>
    <t>1935707108</t>
  </si>
  <si>
    <t>-1465837668</t>
  </si>
  <si>
    <t>7592905040</t>
  </si>
  <si>
    <t>Montáž bloku baterie olověné 6 V a 12 V kapacity do 200 Ah</t>
  </si>
  <si>
    <t>434237295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</si>
  <si>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</si>
  <si>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7592907040</t>
  </si>
  <si>
    <t>Demontáž bloku baterie olověné 6 V a 12 V kapacity do 200 Ah</t>
  </si>
  <si>
    <t>-456687180</t>
  </si>
  <si>
    <t>171399299</t>
  </si>
  <si>
    <t>PS04 - ŽST Dobronín ESA II</t>
  </si>
  <si>
    <t>682674674</t>
  </si>
  <si>
    <t>-657929346</t>
  </si>
  <si>
    <t>1258570199</t>
  </si>
  <si>
    <t>1035461584</t>
  </si>
  <si>
    <t>1697199400</t>
  </si>
  <si>
    <t>PS05 - PZS km 220,537 trať Veselí n/L - Jihlava</t>
  </si>
  <si>
    <t>7592930300</t>
  </si>
  <si>
    <t>Baterie Staniční akumulátory Pb blok 6V/170 Ah C10 s mřížkovou elektrodou, uzavřený - AGM, 12+, cena včetně spojovacího materiálu a bateriového nosiče či stojanu</t>
  </si>
  <si>
    <t>-1066013145</t>
  </si>
  <si>
    <t>123339812</t>
  </si>
  <si>
    <t>128204224</t>
  </si>
  <si>
    <t>-438627026</t>
  </si>
  <si>
    <t>1908153704</t>
  </si>
  <si>
    <t>PS06 - PZS km 221,107 trať Veselí n/L - Jihlava</t>
  </si>
  <si>
    <t>336293978</t>
  </si>
  <si>
    <t>-677944970</t>
  </si>
  <si>
    <t>995128983</t>
  </si>
  <si>
    <t>1093065698</t>
  </si>
  <si>
    <t>-1417287538</t>
  </si>
  <si>
    <t>PS07 - PZS km 46,827 Tišnov - Žďár nad Sázavou</t>
  </si>
  <si>
    <t>-21861608</t>
  </si>
  <si>
    <t>250860126</t>
  </si>
  <si>
    <t>-683873390</t>
  </si>
  <si>
    <t>-1241212242</t>
  </si>
  <si>
    <t>-1167252925</t>
  </si>
  <si>
    <t>PS08 - ŽST Nové Město na Moravě JOP</t>
  </si>
  <si>
    <t>7592940260</t>
  </si>
  <si>
    <t>Baterie Staniční akumulátory Pb blok 12V/12 Ah, VRLA, připojení faston F2-6,3mm, životnost 5 let, cena včetně spojovacího materiálu a bateriového nosiče či stojanu</t>
  </si>
  <si>
    <t>-1312296371</t>
  </si>
  <si>
    <t>1481062319</t>
  </si>
  <si>
    <t>267254624</t>
  </si>
  <si>
    <t>1628165372</t>
  </si>
  <si>
    <t>-1293857388</t>
  </si>
  <si>
    <t>PS09 - ŽST Veselíčko Inoma</t>
  </si>
  <si>
    <t>7592920700</t>
  </si>
  <si>
    <t xml:space="preserve">Baterie Staniční akumulátory Pb blok 12 V/5,5 Ah C10 s pancéřovanou trubkovou elektrodou,  uzavřený - gel, cena včetně spojovacího materiálu a bateriového nosiče či stojanu</t>
  </si>
  <si>
    <t>2140330863</t>
  </si>
  <si>
    <t>375644173</t>
  </si>
  <si>
    <t>-151836601</t>
  </si>
  <si>
    <t>705971837</t>
  </si>
  <si>
    <t>1750673839</t>
  </si>
  <si>
    <t>PS10 - ŽST Rožná přestavníky</t>
  </si>
  <si>
    <t>7592910175</t>
  </si>
  <si>
    <t>Baterie Staniční akumulátory NiCd článek 1,2 V/170 Ah C5 s vláknitou elektrodou, cena včetně spojovacího materiálu a bateriového nosiče či stojanu</t>
  </si>
  <si>
    <t>-147056038</t>
  </si>
  <si>
    <t>7592910010</t>
  </si>
  <si>
    <t>Baterie Staniční akumulátory NiCd článek 1,2 V/10 Ah C5 s kapsovou elektrodou, dlouhodobý vybíjecí režim, cena včetně spojovacího materiálu a bateriového nosiče či stojanu</t>
  </si>
  <si>
    <t>-1713319275</t>
  </si>
  <si>
    <t>810044582</t>
  </si>
  <si>
    <t>1635134493</t>
  </si>
  <si>
    <t>-1361216074</t>
  </si>
  <si>
    <t>-557641162</t>
  </si>
  <si>
    <t>874180841</t>
  </si>
  <si>
    <t>PS11 - PZS km 240,276 1C trať Brno - Kolín</t>
  </si>
  <si>
    <t>7592910170</t>
  </si>
  <si>
    <t>Baterie Staniční akumulátory NiCd článek 1,2 V/150 Ah C5 s vláknitou elektrodou, cena včetně spojovacího materiálu a bateriového nosiče či stojanu</t>
  </si>
  <si>
    <t>-1978125129</t>
  </si>
  <si>
    <t>1151239959</t>
  </si>
  <si>
    <t>-1560948592</t>
  </si>
  <si>
    <t>-170079323</t>
  </si>
  <si>
    <t>649581092</t>
  </si>
  <si>
    <t>2127030491</t>
  </si>
  <si>
    <t>1061820776</t>
  </si>
  <si>
    <t>PS12 - PZS km 241,065 2C trať Brno - Kolín</t>
  </si>
  <si>
    <t>7592910160</t>
  </si>
  <si>
    <t>Baterie Staniční akumulátory NiCd článek 1,2 V/110 Ah C5 s vláknitou elektrodou, cena včetně spojovacího materiálu a bateriového nosiče či stojanu</t>
  </si>
  <si>
    <t>-639101493</t>
  </si>
  <si>
    <t>249341341</t>
  </si>
  <si>
    <t>-173235328</t>
  </si>
  <si>
    <t>1665451763</t>
  </si>
  <si>
    <t>724377359</t>
  </si>
  <si>
    <t>-1272677010</t>
  </si>
  <si>
    <t>-510021597</t>
  </si>
  <si>
    <t>PS13 - PZS km 252,221 1D trať Brno - Kolín</t>
  </si>
  <si>
    <t>-1177468792</t>
  </si>
  <si>
    <t>1716010566</t>
  </si>
  <si>
    <t>864387643</t>
  </si>
  <si>
    <t>1344779437</t>
  </si>
  <si>
    <t>2106132486</t>
  </si>
  <si>
    <t>-38303988</t>
  </si>
  <si>
    <t>1477935857</t>
  </si>
  <si>
    <t>PS14 - PZS km 258,732 2E trať Brno - Kolín</t>
  </si>
  <si>
    <t>7592910155</t>
  </si>
  <si>
    <t>Baterie Staniční akumulátory NiCd článek 1,2 V/90 Ah C5 s vláknitou elektrodou, cena včetně spojovacího materiálu a bateriového nosiče či stojanu</t>
  </si>
  <si>
    <t>-975052608</t>
  </si>
  <si>
    <t>1867708477</t>
  </si>
  <si>
    <t>-1933806699</t>
  </si>
  <si>
    <t>617268156</t>
  </si>
  <si>
    <t>-1041294082</t>
  </si>
  <si>
    <t>-164698901</t>
  </si>
  <si>
    <t>184339867</t>
  </si>
  <si>
    <t>PS15 - PZS km 266,243 6E trať Brno - Kolín</t>
  </si>
  <si>
    <t>1041405275</t>
  </si>
  <si>
    <t>-1134676270</t>
  </si>
  <si>
    <t>-1211598066</t>
  </si>
  <si>
    <t>1661423917</t>
  </si>
  <si>
    <t>889352177</t>
  </si>
  <si>
    <t>922203718</t>
  </si>
  <si>
    <t>-1238056809</t>
  </si>
  <si>
    <t>PS16 - PZS km 47,118 trať Světlá na Sázavou - Čerčany</t>
  </si>
  <si>
    <t>-1745940068</t>
  </si>
  <si>
    <t>2020627499</t>
  </si>
  <si>
    <t>-1493739281</t>
  </si>
  <si>
    <t>-206897293</t>
  </si>
  <si>
    <t>903324510</t>
  </si>
  <si>
    <t>-1942689661</t>
  </si>
  <si>
    <t>592262364</t>
  </si>
  <si>
    <t>PS17 - ŽST Světlá nad Sázavou RPB</t>
  </si>
  <si>
    <t>7592910020</t>
  </si>
  <si>
    <t>Baterie Staniční akumulátory NiCd článek 1,2 V/30 Ah C5 s kapsovou elektrodou, dlouhodobý vybíjecí režim, cena včetně spojovacího materiálu a bateriového nosiče či stojanu</t>
  </si>
  <si>
    <t>-1189690915</t>
  </si>
  <si>
    <t>1192730870</t>
  </si>
  <si>
    <t>-373090685</t>
  </si>
  <si>
    <t>769285199</t>
  </si>
  <si>
    <t>1192793384</t>
  </si>
  <si>
    <t>PS18 - ŽST Havlíčkův Brod St.2</t>
  </si>
  <si>
    <t>-1303881726</t>
  </si>
  <si>
    <t>1911938366</t>
  </si>
  <si>
    <t>-1738881300</t>
  </si>
  <si>
    <t>1473854868</t>
  </si>
  <si>
    <t>698546523</t>
  </si>
  <si>
    <t>1348144106</t>
  </si>
  <si>
    <t>1596229161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</si>
</sst>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2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right" vertical="center"/>
    </xf>
    <xf numFmtId="0" fontId="19" fillId="3" borderId="8" xfId="0" applyFont="1" applyFill="1" applyBorder="1" applyAlignment="1" applyProtection="1">
      <alignment horizontal="left" vertical="center"/>
    </xf>
    <xf numFmtId="0" fontId="19" fillId="3" borderId="0" xfId="0" applyFont="1" applyFill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20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8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0" borderId="23" xfId="0" applyNumberFormat="1" applyFont="1" applyBorder="1" applyAlignment="1" applyProtection="1">
      <alignment vertical="center"/>
    </xf>
    <xf numFmtId="0" fontId="32" fillId="0" borderId="23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0" fontId="13" fillId="0" borderId="15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13" fillId="0" borderId="14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theme" Target="theme/theme1.xml" /><Relationship Id="rId22" Type="http://schemas.openxmlformats.org/officeDocument/2006/relationships/calcChain" Target="calcChain.xml" /><Relationship Id="rId2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5.83" style="1" hidden="1" customWidth="1"/>
    <col min="49" max="49" width="25.83" style="1" hidden="1" customWidth="1"/>
    <col min="50" max="50" width="21.67" style="1" hidden="1" customWidth="1"/>
    <col min="51" max="51" width="21.67" style="1" hidden="1" customWidth="1"/>
    <col min="52" max="52" width="25" style="1" hidden="1" customWidth="1"/>
    <col min="53" max="53" width="25" style="1" hidden="1" customWidth="1"/>
    <col min="54" max="54" width="21.67" style="1" hidden="1" customWidth="1"/>
    <col min="55" max="55" width="19.17" style="1" hidden="1" customWidth="1"/>
    <col min="56" max="56" width="25" style="1" hidden="1" customWidth="1"/>
    <col min="57" max="57" width="21.67" style="1" hidden="1" customWidth="1"/>
    <col min="58" max="58" width="19.17" style="1" hidden="1" customWidth="1"/>
    <col min="59" max="59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4" t="s">
        <v>7</v>
      </c>
      <c r="BT2" s="14" t="s">
        <v>8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="1" customFormat="1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S4" s="14" t="s">
        <v>12</v>
      </c>
    </row>
    <row r="5" s="1" customFormat="1" ht="12" customHeight="1">
      <c r="B5" s="18"/>
      <c r="C5" s="19"/>
      <c r="D5" s="22" t="s">
        <v>13</v>
      </c>
      <c r="E5" s="19"/>
      <c r="F5" s="19"/>
      <c r="G5" s="19"/>
      <c r="H5" s="19"/>
      <c r="I5" s="19"/>
      <c r="J5" s="19"/>
      <c r="K5" s="23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7</v>
      </c>
    </row>
    <row r="6" s="1" customFormat="1" ht="36.96" customHeight="1">
      <c r="B6" s="18"/>
      <c r="C6" s="19"/>
      <c r="D6" s="24" t="s">
        <v>15</v>
      </c>
      <c r="E6" s="19"/>
      <c r="F6" s="19"/>
      <c r="G6" s="19"/>
      <c r="H6" s="19"/>
      <c r="I6" s="19"/>
      <c r="J6" s="19"/>
      <c r="K6" s="25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7</v>
      </c>
    </row>
    <row r="7" s="1" customFormat="1" ht="12" customHeight="1">
      <c r="B7" s="18"/>
      <c r="C7" s="19"/>
      <c r="D7" s="26" t="s">
        <v>17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3" t="s">
        <v>1</v>
      </c>
      <c r="AO7" s="19"/>
      <c r="AP7" s="19"/>
      <c r="AQ7" s="19"/>
      <c r="AR7" s="17"/>
      <c r="BS7" s="14" t="s">
        <v>7</v>
      </c>
    </row>
    <row r="8" s="1" customFormat="1" ht="12" customHeight="1">
      <c r="B8" s="18"/>
      <c r="C8" s="19"/>
      <c r="D8" s="26" t="s">
        <v>19</v>
      </c>
      <c r="E8" s="19"/>
      <c r="F8" s="19"/>
      <c r="G8" s="19"/>
      <c r="H8" s="19"/>
      <c r="I8" s="19"/>
      <c r="J8" s="19"/>
      <c r="K8" s="23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21</v>
      </c>
      <c r="AL8" s="19"/>
      <c r="AM8" s="19"/>
      <c r="AN8" s="23" t="s">
        <v>22</v>
      </c>
      <c r="AO8" s="19"/>
      <c r="AP8" s="19"/>
      <c r="AQ8" s="19"/>
      <c r="AR8" s="17"/>
      <c r="BS8" s="14" t="s">
        <v>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7</v>
      </c>
    </row>
    <row r="10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7</v>
      </c>
    </row>
    <row r="11" s="1" customFormat="1" ht="18.48" customHeight="1">
      <c r="B11" s="18"/>
      <c r="C11" s="19"/>
      <c r="D11" s="19"/>
      <c r="E11" s="23" t="s">
        <v>20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25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7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7</v>
      </c>
    </row>
    <row r="13" s="1" customFormat="1" ht="12" customHeight="1">
      <c r="B13" s="18"/>
      <c r="C13" s="19"/>
      <c r="D13" s="26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7</v>
      </c>
    </row>
    <row r="14">
      <c r="B14" s="18"/>
      <c r="C14" s="19"/>
      <c r="D14" s="19"/>
      <c r="E14" s="23" t="s">
        <v>20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25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7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27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20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25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7</v>
      </c>
    </row>
    <row r="19" s="1" customFormat="1" ht="12" customHeight="1">
      <c r="B19" s="18"/>
      <c r="C19" s="19"/>
      <c r="D19" s="26" t="s">
        <v>28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7</v>
      </c>
    </row>
    <row r="20" s="1" customFormat="1" ht="18.48" customHeight="1">
      <c r="B20" s="18"/>
      <c r="C20" s="19"/>
      <c r="D20" s="19"/>
      <c r="E20" s="23" t="s">
        <v>20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25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29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1" customFormat="1" ht="14.4" customHeight="1">
      <c r="B26" s="18"/>
      <c r="C26" s="19"/>
      <c r="D26" s="29" t="s">
        <v>30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0">
        <f>ROUND(AG94,2)</f>
        <v>3515853.2000000002</v>
      </c>
      <c r="AL26" s="19"/>
      <c r="AM26" s="19"/>
      <c r="AN26" s="19"/>
      <c r="AO26" s="19"/>
      <c r="AP26" s="19"/>
      <c r="AQ26" s="19"/>
      <c r="AR26" s="17"/>
    </row>
    <row r="27">
      <c r="B27" s="18"/>
      <c r="C27" s="19"/>
      <c r="D27" s="19"/>
      <c r="E27" s="31" t="s">
        <v>31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2">
        <f>ROUND(AS94,2)</f>
        <v>3090945</v>
      </c>
      <c r="AL27" s="32"/>
      <c r="AM27" s="32"/>
      <c r="AN27" s="32"/>
      <c r="AO27" s="32"/>
      <c r="AP27" s="19"/>
      <c r="AQ27" s="19"/>
      <c r="AR27" s="17"/>
    </row>
    <row r="28" s="2" customFormat="1">
      <c r="A28" s="33"/>
      <c r="B28" s="34"/>
      <c r="C28" s="35"/>
      <c r="D28" s="35"/>
      <c r="E28" s="31" t="s">
        <v>32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2">
        <f>ROUND(AT94,2)</f>
        <v>424908.20000000001</v>
      </c>
      <c r="AL28" s="32"/>
      <c r="AM28" s="32"/>
      <c r="AN28" s="32"/>
      <c r="AO28" s="32"/>
      <c r="AP28" s="35"/>
      <c r="AQ28" s="35"/>
      <c r="AR28" s="36"/>
      <c r="BG28" s="33"/>
    </row>
    <row r="29" s="2" customFormat="1" ht="14.4" customHeight="1">
      <c r="A29" s="33"/>
      <c r="B29" s="34"/>
      <c r="C29" s="35"/>
      <c r="D29" s="29" t="s">
        <v>33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0">
        <f>ROUND(AG114, 2)</f>
        <v>0</v>
      </c>
      <c r="AL29" s="30"/>
      <c r="AM29" s="30"/>
      <c r="AN29" s="30"/>
      <c r="AO29" s="30"/>
      <c r="AP29" s="35"/>
      <c r="AQ29" s="35"/>
      <c r="AR29" s="36"/>
      <c r="BG29" s="33"/>
    </row>
    <row r="30" s="2" customFormat="1" ht="6.96" customHeight="1">
      <c r="A30" s="33"/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6"/>
      <c r="BG30" s="33"/>
    </row>
    <row r="31" s="2" customFormat="1" ht="25.92" customHeight="1">
      <c r="A31" s="33"/>
      <c r="B31" s="34"/>
      <c r="C31" s="35"/>
      <c r="D31" s="37" t="s">
        <v>34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9">
        <f>ROUND(AK26 + AK29, 2)</f>
        <v>3515853.2000000002</v>
      </c>
      <c r="AL31" s="38"/>
      <c r="AM31" s="38"/>
      <c r="AN31" s="38"/>
      <c r="AO31" s="38"/>
      <c r="AP31" s="35"/>
      <c r="AQ31" s="35"/>
      <c r="AR31" s="36"/>
      <c r="BG31" s="33"/>
    </row>
    <row r="32" s="2" customFormat="1" ht="6.96" customHeight="1">
      <c r="A32" s="33"/>
      <c r="B32" s="34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6"/>
      <c r="BG32" s="33"/>
    </row>
    <row r="33" s="2" customFormat="1">
      <c r="A33" s="33"/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40" t="s">
        <v>35</v>
      </c>
      <c r="M33" s="40"/>
      <c r="N33" s="40"/>
      <c r="O33" s="40"/>
      <c r="P33" s="40"/>
      <c r="Q33" s="35"/>
      <c r="R33" s="35"/>
      <c r="S33" s="35"/>
      <c r="T33" s="35"/>
      <c r="U33" s="35"/>
      <c r="V33" s="35"/>
      <c r="W33" s="40" t="s">
        <v>36</v>
      </c>
      <c r="X33" s="40"/>
      <c r="Y33" s="40"/>
      <c r="Z33" s="40"/>
      <c r="AA33" s="40"/>
      <c r="AB33" s="40"/>
      <c r="AC33" s="40"/>
      <c r="AD33" s="40"/>
      <c r="AE33" s="40"/>
      <c r="AF33" s="35"/>
      <c r="AG33" s="35"/>
      <c r="AH33" s="35"/>
      <c r="AI33" s="35"/>
      <c r="AJ33" s="35"/>
      <c r="AK33" s="40" t="s">
        <v>37</v>
      </c>
      <c r="AL33" s="40"/>
      <c r="AM33" s="40"/>
      <c r="AN33" s="40"/>
      <c r="AO33" s="40"/>
      <c r="AP33" s="35"/>
      <c r="AQ33" s="35"/>
      <c r="AR33" s="36"/>
      <c r="BG33" s="33"/>
    </row>
    <row r="34" s="3" customFormat="1" ht="14.4" customHeight="1">
      <c r="A34" s="3"/>
      <c r="B34" s="41"/>
      <c r="C34" s="42"/>
      <c r="D34" s="26" t="s">
        <v>38</v>
      </c>
      <c r="E34" s="42"/>
      <c r="F34" s="26" t="s">
        <v>39</v>
      </c>
      <c r="G34" s="42"/>
      <c r="H34" s="42"/>
      <c r="I34" s="42"/>
      <c r="J34" s="42"/>
      <c r="K34" s="42"/>
      <c r="L34" s="43">
        <v>0.20999999999999999</v>
      </c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4">
        <f>ROUND(BB94 + SUM(CD114), 2)</f>
        <v>3515853.2000000002</v>
      </c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4">
        <f>ROUND(AX94 + SUM(BY114), 2)</f>
        <v>738329.17000000004</v>
      </c>
      <c r="AL34" s="42"/>
      <c r="AM34" s="42"/>
      <c r="AN34" s="42"/>
      <c r="AO34" s="42"/>
      <c r="AP34" s="42"/>
      <c r="AQ34" s="42"/>
      <c r="AR34" s="45"/>
      <c r="BG34" s="3"/>
    </row>
    <row r="35" s="3" customFormat="1" ht="14.4" customHeight="1">
      <c r="A35" s="3"/>
      <c r="B35" s="41"/>
      <c r="C35" s="42"/>
      <c r="D35" s="42"/>
      <c r="E35" s="42"/>
      <c r="F35" s="26" t="s">
        <v>40</v>
      </c>
      <c r="G35" s="42"/>
      <c r="H35" s="42"/>
      <c r="I35" s="42"/>
      <c r="J35" s="42"/>
      <c r="K35" s="42"/>
      <c r="L35" s="43">
        <v>0.14999999999999999</v>
      </c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4">
        <f>ROUND(BC94 + SUM(CE114), 2)</f>
        <v>0</v>
      </c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4">
        <f>ROUND(AY94 + SUM(BZ114), 2)</f>
        <v>0</v>
      </c>
      <c r="AL35" s="42"/>
      <c r="AM35" s="42"/>
      <c r="AN35" s="42"/>
      <c r="AO35" s="42"/>
      <c r="AP35" s="42"/>
      <c r="AQ35" s="42"/>
      <c r="AR35" s="45"/>
      <c r="BG35" s="3"/>
    </row>
    <row r="36" hidden="1" s="3" customFormat="1" ht="14.4" customHeight="1">
      <c r="A36" s="3"/>
      <c r="B36" s="41"/>
      <c r="C36" s="42"/>
      <c r="D36" s="42"/>
      <c r="E36" s="42"/>
      <c r="F36" s="26" t="s">
        <v>41</v>
      </c>
      <c r="G36" s="42"/>
      <c r="H36" s="42"/>
      <c r="I36" s="42"/>
      <c r="J36" s="42"/>
      <c r="K36" s="42"/>
      <c r="L36" s="43">
        <v>0.20999999999999999</v>
      </c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4">
        <f>ROUND(BD94 + SUM(CF114), 2)</f>
        <v>0</v>
      </c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4">
        <v>0</v>
      </c>
      <c r="AL36" s="42"/>
      <c r="AM36" s="42"/>
      <c r="AN36" s="42"/>
      <c r="AO36" s="42"/>
      <c r="AP36" s="42"/>
      <c r="AQ36" s="42"/>
      <c r="AR36" s="45"/>
      <c r="BG36" s="3"/>
    </row>
    <row r="37" hidden="1" s="3" customFormat="1" ht="14.4" customHeight="1">
      <c r="A37" s="3"/>
      <c r="B37" s="41"/>
      <c r="C37" s="42"/>
      <c r="D37" s="42"/>
      <c r="E37" s="42"/>
      <c r="F37" s="26" t="s">
        <v>42</v>
      </c>
      <c r="G37" s="42"/>
      <c r="H37" s="42"/>
      <c r="I37" s="42"/>
      <c r="J37" s="42"/>
      <c r="K37" s="42"/>
      <c r="L37" s="43">
        <v>0.14999999999999999</v>
      </c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4">
        <f>ROUND(BE94 + SUM(CG114), 2)</f>
        <v>0</v>
      </c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4">
        <v>0</v>
      </c>
      <c r="AL37" s="42"/>
      <c r="AM37" s="42"/>
      <c r="AN37" s="42"/>
      <c r="AO37" s="42"/>
      <c r="AP37" s="42"/>
      <c r="AQ37" s="42"/>
      <c r="AR37" s="45"/>
      <c r="BG37" s="3"/>
    </row>
    <row r="38" hidden="1" s="3" customFormat="1" ht="14.4" customHeight="1">
      <c r="A38" s="3"/>
      <c r="B38" s="41"/>
      <c r="C38" s="42"/>
      <c r="D38" s="42"/>
      <c r="E38" s="42"/>
      <c r="F38" s="26" t="s">
        <v>43</v>
      </c>
      <c r="G38" s="42"/>
      <c r="H38" s="42"/>
      <c r="I38" s="42"/>
      <c r="J38" s="42"/>
      <c r="K38" s="42"/>
      <c r="L38" s="43">
        <v>0</v>
      </c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4">
        <f>ROUND(BF94 + SUM(CH114), 2)</f>
        <v>0</v>
      </c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4">
        <v>0</v>
      </c>
      <c r="AL38" s="42"/>
      <c r="AM38" s="42"/>
      <c r="AN38" s="42"/>
      <c r="AO38" s="42"/>
      <c r="AP38" s="42"/>
      <c r="AQ38" s="42"/>
      <c r="AR38" s="45"/>
      <c r="BG38" s="3"/>
    </row>
    <row r="39" s="2" customFormat="1" ht="6.96" customHeight="1">
      <c r="A39" s="33"/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6"/>
      <c r="BG39" s="33"/>
    </row>
    <row r="40" s="2" customFormat="1" ht="25.92" customHeight="1">
      <c r="A40" s="33"/>
      <c r="B40" s="34"/>
      <c r="C40" s="46"/>
      <c r="D40" s="47" t="s">
        <v>44</v>
      </c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9" t="s">
        <v>45</v>
      </c>
      <c r="U40" s="48"/>
      <c r="V40" s="48"/>
      <c r="W40" s="48"/>
      <c r="X40" s="50" t="s">
        <v>46</v>
      </c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51">
        <f>SUM(AK31:AK38)</f>
        <v>4254182.3700000001</v>
      </c>
      <c r="AL40" s="48"/>
      <c r="AM40" s="48"/>
      <c r="AN40" s="48"/>
      <c r="AO40" s="52"/>
      <c r="AP40" s="46"/>
      <c r="AQ40" s="46"/>
      <c r="AR40" s="36"/>
      <c r="BG40" s="33"/>
    </row>
    <row r="41" s="2" customFormat="1" ht="6.96" customHeight="1">
      <c r="A41" s="33"/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6"/>
      <c r="BG41" s="33"/>
    </row>
    <row r="42" s="2" customFormat="1" ht="14.4" customHeight="1">
      <c r="A42" s="33"/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6"/>
      <c r="BG42" s="33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3"/>
      <c r="C49" s="54"/>
      <c r="D49" s="55" t="s">
        <v>47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48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3"/>
      <c r="B60" s="34"/>
      <c r="C60" s="35"/>
      <c r="D60" s="58" t="s">
        <v>49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8" t="s">
        <v>50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8" t="s">
        <v>49</v>
      </c>
      <c r="AI60" s="38"/>
      <c r="AJ60" s="38"/>
      <c r="AK60" s="38"/>
      <c r="AL60" s="38"/>
      <c r="AM60" s="58" t="s">
        <v>50</v>
      </c>
      <c r="AN60" s="38"/>
      <c r="AO60" s="38"/>
      <c r="AP60" s="35"/>
      <c r="AQ60" s="35"/>
      <c r="AR60" s="36"/>
      <c r="BG60" s="33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3"/>
      <c r="B64" s="34"/>
      <c r="C64" s="35"/>
      <c r="D64" s="55" t="s">
        <v>51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52</v>
      </c>
      <c r="AI64" s="59"/>
      <c r="AJ64" s="59"/>
      <c r="AK64" s="59"/>
      <c r="AL64" s="59"/>
      <c r="AM64" s="59"/>
      <c r="AN64" s="59"/>
      <c r="AO64" s="59"/>
      <c r="AP64" s="35"/>
      <c r="AQ64" s="35"/>
      <c r="AR64" s="36"/>
      <c r="BG64" s="33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3"/>
      <c r="B75" s="34"/>
      <c r="C75" s="35"/>
      <c r="D75" s="58" t="s">
        <v>49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8" t="s">
        <v>50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8" t="s">
        <v>49</v>
      </c>
      <c r="AI75" s="38"/>
      <c r="AJ75" s="38"/>
      <c r="AK75" s="38"/>
      <c r="AL75" s="38"/>
      <c r="AM75" s="58" t="s">
        <v>50</v>
      </c>
      <c r="AN75" s="38"/>
      <c r="AO75" s="38"/>
      <c r="AP75" s="35"/>
      <c r="AQ75" s="35"/>
      <c r="AR75" s="36"/>
      <c r="BG75" s="33"/>
    </row>
    <row r="76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G76" s="33"/>
    </row>
    <row r="77" s="2" customFormat="1" ht="6.96" customHeight="1">
      <c r="A77" s="33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6"/>
      <c r="BG77" s="33"/>
    </row>
    <row r="81" s="2" customFormat="1" ht="6.96" customHeight="1">
      <c r="A81" s="33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6"/>
      <c r="BG81" s="33"/>
    </row>
    <row r="82" s="2" customFormat="1" ht="24.96" customHeight="1">
      <c r="A82" s="33"/>
      <c r="B82" s="34"/>
      <c r="C82" s="20" t="s">
        <v>53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G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G83" s="33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2019/16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G84" s="4"/>
    </row>
    <row r="85" s="5" customFormat="1" ht="36.96" customHeight="1">
      <c r="A85" s="5"/>
      <c r="B85" s="67"/>
      <c r="C85" s="68" t="s">
        <v>15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Výměna akumulátorů 2019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G85" s="5"/>
    </row>
    <row r="86" s="2" customFormat="1" ht="6.96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G86" s="33"/>
    </row>
    <row r="87" s="2" customFormat="1" ht="12" customHeight="1">
      <c r="A87" s="33"/>
      <c r="B87" s="34"/>
      <c r="C87" s="26" t="s">
        <v>19</v>
      </c>
      <c r="D87" s="35"/>
      <c r="E87" s="35"/>
      <c r="F87" s="35"/>
      <c r="G87" s="35"/>
      <c r="H87" s="35"/>
      <c r="I87" s="35"/>
      <c r="J87" s="35"/>
      <c r="K87" s="35"/>
      <c r="L87" s="72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6" t="s">
        <v>21</v>
      </c>
      <c r="AJ87" s="35"/>
      <c r="AK87" s="35"/>
      <c r="AL87" s="35"/>
      <c r="AM87" s="73" t="str">
        <f>IF(AN8= "","",AN8)</f>
        <v>31. 7. 2019</v>
      </c>
      <c r="AN87" s="73"/>
      <c r="AO87" s="35"/>
      <c r="AP87" s="35"/>
      <c r="AQ87" s="35"/>
      <c r="AR87" s="36"/>
      <c r="BG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G88" s="33"/>
    </row>
    <row r="89" s="2" customFormat="1" ht="15.15" customHeight="1">
      <c r="A89" s="33"/>
      <c r="B89" s="34"/>
      <c r="C89" s="26" t="s">
        <v>23</v>
      </c>
      <c r="D89" s="35"/>
      <c r="E89" s="35"/>
      <c r="F89" s="35"/>
      <c r="G89" s="35"/>
      <c r="H89" s="35"/>
      <c r="I89" s="35"/>
      <c r="J89" s="35"/>
      <c r="K89" s="35"/>
      <c r="L89" s="65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6" t="s">
        <v>27</v>
      </c>
      <c r="AJ89" s="35"/>
      <c r="AK89" s="35"/>
      <c r="AL89" s="35"/>
      <c r="AM89" s="74" t="str">
        <f>IF(E17="","",E17)</f>
        <v xml:space="preserve"> </v>
      </c>
      <c r="AN89" s="65"/>
      <c r="AO89" s="65"/>
      <c r="AP89" s="65"/>
      <c r="AQ89" s="35"/>
      <c r="AR89" s="36"/>
      <c r="AS89" s="75" t="s">
        <v>54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7"/>
      <c r="BE89" s="77"/>
      <c r="BF89" s="78"/>
      <c r="BG89" s="33"/>
    </row>
    <row r="90" s="2" customFormat="1" ht="15.15" customHeight="1">
      <c r="A90" s="33"/>
      <c r="B90" s="34"/>
      <c r="C90" s="26" t="s">
        <v>26</v>
      </c>
      <c r="D90" s="35"/>
      <c r="E90" s="35"/>
      <c r="F90" s="35"/>
      <c r="G90" s="35"/>
      <c r="H90" s="35"/>
      <c r="I90" s="35"/>
      <c r="J90" s="35"/>
      <c r="K90" s="35"/>
      <c r="L90" s="65" t="str">
        <f>IF(E14="","",E14)</f>
        <v xml:space="preserve"> </v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6" t="s">
        <v>28</v>
      </c>
      <c r="AJ90" s="35"/>
      <c r="AK90" s="35"/>
      <c r="AL90" s="35"/>
      <c r="AM90" s="74" t="str">
        <f>IF(E20="","",E20)</f>
        <v xml:space="preserve"> </v>
      </c>
      <c r="AN90" s="65"/>
      <c r="AO90" s="65"/>
      <c r="AP90" s="65"/>
      <c r="AQ90" s="35"/>
      <c r="AR90" s="36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1"/>
      <c r="BE90" s="81"/>
      <c r="BF90" s="82"/>
      <c r="BG90" s="33"/>
    </row>
    <row r="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5"/>
      <c r="BE91" s="85"/>
      <c r="BF91" s="86"/>
      <c r="BG91" s="33"/>
    </row>
    <row r="92" s="2" customFormat="1" ht="29.28" customHeight="1">
      <c r="A92" s="33"/>
      <c r="B92" s="34"/>
      <c r="C92" s="87" t="s">
        <v>55</v>
      </c>
      <c r="D92" s="88"/>
      <c r="E92" s="88"/>
      <c r="F92" s="88"/>
      <c r="G92" s="88"/>
      <c r="H92" s="89"/>
      <c r="I92" s="90" t="s">
        <v>56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57</v>
      </c>
      <c r="AH92" s="88"/>
      <c r="AI92" s="88"/>
      <c r="AJ92" s="88"/>
      <c r="AK92" s="88"/>
      <c r="AL92" s="88"/>
      <c r="AM92" s="88"/>
      <c r="AN92" s="90" t="s">
        <v>58</v>
      </c>
      <c r="AO92" s="88"/>
      <c r="AP92" s="92"/>
      <c r="AQ92" s="93" t="s">
        <v>59</v>
      </c>
      <c r="AR92" s="36"/>
      <c r="AS92" s="94" t="s">
        <v>60</v>
      </c>
      <c r="AT92" s="95" t="s">
        <v>61</v>
      </c>
      <c r="AU92" s="95" t="s">
        <v>62</v>
      </c>
      <c r="AV92" s="95" t="s">
        <v>63</v>
      </c>
      <c r="AW92" s="95" t="s">
        <v>64</v>
      </c>
      <c r="AX92" s="95" t="s">
        <v>65</v>
      </c>
      <c r="AY92" s="95" t="s">
        <v>66</v>
      </c>
      <c r="AZ92" s="95" t="s">
        <v>67</v>
      </c>
      <c r="BA92" s="95" t="s">
        <v>68</v>
      </c>
      <c r="BB92" s="95" t="s">
        <v>69</v>
      </c>
      <c r="BC92" s="95" t="s">
        <v>70</v>
      </c>
      <c r="BD92" s="95" t="s">
        <v>71</v>
      </c>
      <c r="BE92" s="95" t="s">
        <v>72</v>
      </c>
      <c r="BF92" s="96" t="s">
        <v>73</v>
      </c>
      <c r="BG92" s="33"/>
    </row>
    <row r="93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8"/>
      <c r="BE93" s="98"/>
      <c r="BF93" s="99"/>
      <c r="BG93" s="33"/>
    </row>
    <row r="94" s="6" customFormat="1" ht="32.4" customHeight="1">
      <c r="A94" s="6"/>
      <c r="B94" s="100"/>
      <c r="C94" s="101" t="s">
        <v>74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ROUND(SUM(AG95:AG112),2)</f>
        <v>3515853.2000000002</v>
      </c>
      <c r="AH94" s="103"/>
      <c r="AI94" s="103"/>
      <c r="AJ94" s="103"/>
      <c r="AK94" s="103"/>
      <c r="AL94" s="103"/>
      <c r="AM94" s="103"/>
      <c r="AN94" s="104">
        <f>SUM(AG94,AV94)</f>
        <v>4254182.3700000001</v>
      </c>
      <c r="AO94" s="104"/>
      <c r="AP94" s="104"/>
      <c r="AQ94" s="105" t="s">
        <v>1</v>
      </c>
      <c r="AR94" s="106"/>
      <c r="AS94" s="107">
        <f>ROUND(SUM(AS95:AS112),2)</f>
        <v>3090945</v>
      </c>
      <c r="AT94" s="108">
        <f>ROUND(SUM(AT95:AT112),2)</f>
        <v>424908.20000000001</v>
      </c>
      <c r="AU94" s="109">
        <f>ROUND(SUM(AU95:AU112),2)</f>
        <v>0</v>
      </c>
      <c r="AV94" s="109">
        <f>ROUND(SUM(AX94:AY94),2)</f>
        <v>738329.17000000004</v>
      </c>
      <c r="AW94" s="110">
        <f>ROUND(SUM(AW95:AW112),5)</f>
        <v>45</v>
      </c>
      <c r="AX94" s="109">
        <f>ROUND(BB94*L34,2)</f>
        <v>738329.17000000004</v>
      </c>
      <c r="AY94" s="109">
        <f>ROUND(BC94*L35,2)</f>
        <v>0</v>
      </c>
      <c r="AZ94" s="109">
        <f>ROUND(BD94*L34,2)</f>
        <v>0</v>
      </c>
      <c r="BA94" s="109">
        <f>ROUND(BE94*L35,2)</f>
        <v>0</v>
      </c>
      <c r="BB94" s="109">
        <f>ROUND(SUM(BB95:BB112),2)</f>
        <v>3515853.2000000002</v>
      </c>
      <c r="BC94" s="109">
        <f>ROUND(SUM(BC95:BC112),2)</f>
        <v>0</v>
      </c>
      <c r="BD94" s="109">
        <f>ROUND(SUM(BD95:BD112),2)</f>
        <v>0</v>
      </c>
      <c r="BE94" s="109">
        <f>ROUND(SUM(BE95:BE112),2)</f>
        <v>0</v>
      </c>
      <c r="BF94" s="111">
        <f>ROUND(SUM(BF95:BF112),2)</f>
        <v>0</v>
      </c>
      <c r="BG94" s="6"/>
      <c r="BS94" s="112" t="s">
        <v>75</v>
      </c>
      <c r="BT94" s="112" t="s">
        <v>76</v>
      </c>
      <c r="BU94" s="113" t="s">
        <v>77</v>
      </c>
      <c r="BV94" s="112" t="s">
        <v>78</v>
      </c>
      <c r="BW94" s="112" t="s">
        <v>6</v>
      </c>
      <c r="BX94" s="112" t="s">
        <v>79</v>
      </c>
      <c r="CL94" s="112" t="s">
        <v>1</v>
      </c>
    </row>
    <row r="95" s="7" customFormat="1" ht="16.5" customHeight="1">
      <c r="A95" s="114" t="s">
        <v>80</v>
      </c>
      <c r="B95" s="115"/>
      <c r="C95" s="116"/>
      <c r="D95" s="117" t="s">
        <v>81</v>
      </c>
      <c r="E95" s="117"/>
      <c r="F95" s="117"/>
      <c r="G95" s="117"/>
      <c r="H95" s="117"/>
      <c r="I95" s="118"/>
      <c r="J95" s="117" t="s">
        <v>82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'PS01 - PZS km 29,159 trať...'!K34</f>
        <v>51052</v>
      </c>
      <c r="AH95" s="118"/>
      <c r="AI95" s="118"/>
      <c r="AJ95" s="118"/>
      <c r="AK95" s="118"/>
      <c r="AL95" s="118"/>
      <c r="AM95" s="118"/>
      <c r="AN95" s="119">
        <f>SUM(AG95,AV95)</f>
        <v>61772.919999999998</v>
      </c>
      <c r="AO95" s="118"/>
      <c r="AP95" s="118"/>
      <c r="AQ95" s="120" t="s">
        <v>83</v>
      </c>
      <c r="AR95" s="121"/>
      <c r="AS95" s="122">
        <f>'PS01 - PZS km 29,159 trať...'!K31</f>
        <v>42920</v>
      </c>
      <c r="AT95" s="123">
        <f>'PS01 - PZS km 29,159 trať...'!K32</f>
        <v>8132</v>
      </c>
      <c r="AU95" s="123">
        <v>0</v>
      </c>
      <c r="AV95" s="123">
        <f>ROUND(SUM(AX95:AY95),2)</f>
        <v>10720.92</v>
      </c>
      <c r="AW95" s="124">
        <f>'PS01 - PZS km 29,159 trať...'!T124</f>
        <v>2</v>
      </c>
      <c r="AX95" s="123">
        <f>'PS01 - PZS km 29,159 trať...'!K37</f>
        <v>10720.92</v>
      </c>
      <c r="AY95" s="123">
        <f>'PS01 - PZS km 29,159 trať...'!K38</f>
        <v>0</v>
      </c>
      <c r="AZ95" s="123">
        <f>'PS01 - PZS km 29,159 trať...'!K39</f>
        <v>0</v>
      </c>
      <c r="BA95" s="123">
        <f>'PS01 - PZS km 29,159 trať...'!K40</f>
        <v>0</v>
      </c>
      <c r="BB95" s="123">
        <f>'PS01 - PZS km 29,159 trať...'!F37</f>
        <v>51052</v>
      </c>
      <c r="BC95" s="123">
        <f>'PS01 - PZS km 29,159 trať...'!F38</f>
        <v>0</v>
      </c>
      <c r="BD95" s="123">
        <f>'PS01 - PZS km 29,159 trať...'!F39</f>
        <v>0</v>
      </c>
      <c r="BE95" s="123">
        <f>'PS01 - PZS km 29,159 trať...'!F40</f>
        <v>0</v>
      </c>
      <c r="BF95" s="125">
        <f>'PS01 - PZS km 29,159 trať...'!F41</f>
        <v>0</v>
      </c>
      <c r="BG95" s="7"/>
      <c r="BT95" s="126" t="s">
        <v>84</v>
      </c>
      <c r="BV95" s="126" t="s">
        <v>78</v>
      </c>
      <c r="BW95" s="126" t="s">
        <v>85</v>
      </c>
      <c r="BX95" s="126" t="s">
        <v>6</v>
      </c>
      <c r="CL95" s="126" t="s">
        <v>1</v>
      </c>
      <c r="CM95" s="126" t="s">
        <v>86</v>
      </c>
    </row>
    <row r="96" s="7" customFormat="1" ht="16.5" customHeight="1">
      <c r="A96" s="114" t="s">
        <v>80</v>
      </c>
      <c r="B96" s="115"/>
      <c r="C96" s="116"/>
      <c r="D96" s="117" t="s">
        <v>87</v>
      </c>
      <c r="E96" s="117"/>
      <c r="F96" s="117"/>
      <c r="G96" s="117"/>
      <c r="H96" s="117"/>
      <c r="I96" s="118"/>
      <c r="J96" s="117" t="s">
        <v>88</v>
      </c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9">
        <f>'PS02 - PZS km 132,453 tra...'!K34</f>
        <v>236544.79999999999</v>
      </c>
      <c r="AH96" s="118"/>
      <c r="AI96" s="118"/>
      <c r="AJ96" s="118"/>
      <c r="AK96" s="118"/>
      <c r="AL96" s="118"/>
      <c r="AM96" s="118"/>
      <c r="AN96" s="119">
        <f>SUM(AG96,AV96)</f>
        <v>286219.20999999996</v>
      </c>
      <c r="AO96" s="118"/>
      <c r="AP96" s="118"/>
      <c r="AQ96" s="120" t="s">
        <v>83</v>
      </c>
      <c r="AR96" s="121"/>
      <c r="AS96" s="122">
        <f>'PS02 - PZS km 132,453 tra...'!K31</f>
        <v>215040</v>
      </c>
      <c r="AT96" s="123">
        <f>'PS02 - PZS km 132,453 tra...'!K32</f>
        <v>21504.799999999999</v>
      </c>
      <c r="AU96" s="123">
        <v>0</v>
      </c>
      <c r="AV96" s="123">
        <f>ROUND(SUM(AX96:AY96),2)</f>
        <v>49674.410000000003</v>
      </c>
      <c r="AW96" s="124">
        <f>'PS02 - PZS km 132,453 tra...'!T124</f>
        <v>2</v>
      </c>
      <c r="AX96" s="123">
        <f>'PS02 - PZS km 132,453 tra...'!K37</f>
        <v>49674.410000000003</v>
      </c>
      <c r="AY96" s="123">
        <f>'PS02 - PZS km 132,453 tra...'!K38</f>
        <v>0</v>
      </c>
      <c r="AZ96" s="123">
        <f>'PS02 - PZS km 132,453 tra...'!K39</f>
        <v>0</v>
      </c>
      <c r="BA96" s="123">
        <f>'PS02 - PZS km 132,453 tra...'!K40</f>
        <v>0</v>
      </c>
      <c r="BB96" s="123">
        <f>'PS02 - PZS km 132,453 tra...'!F37</f>
        <v>236544.79999999999</v>
      </c>
      <c r="BC96" s="123">
        <f>'PS02 - PZS km 132,453 tra...'!F38</f>
        <v>0</v>
      </c>
      <c r="BD96" s="123">
        <f>'PS02 - PZS km 132,453 tra...'!F39</f>
        <v>0</v>
      </c>
      <c r="BE96" s="123">
        <f>'PS02 - PZS km 132,453 tra...'!F40</f>
        <v>0</v>
      </c>
      <c r="BF96" s="125">
        <f>'PS02 - PZS km 132,453 tra...'!F41</f>
        <v>0</v>
      </c>
      <c r="BG96" s="7"/>
      <c r="BT96" s="126" t="s">
        <v>84</v>
      </c>
      <c r="BV96" s="126" t="s">
        <v>78</v>
      </c>
      <c r="BW96" s="126" t="s">
        <v>89</v>
      </c>
      <c r="BX96" s="126" t="s">
        <v>6</v>
      </c>
      <c r="CL96" s="126" t="s">
        <v>1</v>
      </c>
      <c r="CM96" s="126" t="s">
        <v>86</v>
      </c>
    </row>
    <row r="97" s="7" customFormat="1" ht="16.5" customHeight="1">
      <c r="A97" s="114" t="s">
        <v>80</v>
      </c>
      <c r="B97" s="115"/>
      <c r="C97" s="116"/>
      <c r="D97" s="117" t="s">
        <v>90</v>
      </c>
      <c r="E97" s="117"/>
      <c r="F97" s="117"/>
      <c r="G97" s="117"/>
      <c r="H97" s="117"/>
      <c r="I97" s="118"/>
      <c r="J97" s="117" t="s">
        <v>91</v>
      </c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9">
        <f>'PS03 - ŽST Dobronín ESA I'!K34</f>
        <v>373760</v>
      </c>
      <c r="AH97" s="118"/>
      <c r="AI97" s="118"/>
      <c r="AJ97" s="118"/>
      <c r="AK97" s="118"/>
      <c r="AL97" s="118"/>
      <c r="AM97" s="118"/>
      <c r="AN97" s="119">
        <f>SUM(AG97,AV97)</f>
        <v>452249.59999999998</v>
      </c>
      <c r="AO97" s="118"/>
      <c r="AP97" s="118"/>
      <c r="AQ97" s="120" t="s">
        <v>83</v>
      </c>
      <c r="AR97" s="121"/>
      <c r="AS97" s="122">
        <f>'PS03 - ŽST Dobronín ESA I'!K31</f>
        <v>342400</v>
      </c>
      <c r="AT97" s="123">
        <f>'PS03 - ŽST Dobronín ESA I'!K32</f>
        <v>31360</v>
      </c>
      <c r="AU97" s="123">
        <v>0</v>
      </c>
      <c r="AV97" s="123">
        <f>ROUND(SUM(AX97:AY97),2)</f>
        <v>78489.600000000006</v>
      </c>
      <c r="AW97" s="124">
        <f>'PS03 - ŽST Dobronín ESA I'!T124</f>
        <v>4</v>
      </c>
      <c r="AX97" s="123">
        <f>'PS03 - ŽST Dobronín ESA I'!K37</f>
        <v>78489.600000000006</v>
      </c>
      <c r="AY97" s="123">
        <f>'PS03 - ŽST Dobronín ESA I'!K38</f>
        <v>0</v>
      </c>
      <c r="AZ97" s="123">
        <f>'PS03 - ŽST Dobronín ESA I'!K39</f>
        <v>0</v>
      </c>
      <c r="BA97" s="123">
        <f>'PS03 - ŽST Dobronín ESA I'!K40</f>
        <v>0</v>
      </c>
      <c r="BB97" s="123">
        <f>'PS03 - ŽST Dobronín ESA I'!F37</f>
        <v>373760</v>
      </c>
      <c r="BC97" s="123">
        <f>'PS03 - ŽST Dobronín ESA I'!F38</f>
        <v>0</v>
      </c>
      <c r="BD97" s="123">
        <f>'PS03 - ŽST Dobronín ESA I'!F39</f>
        <v>0</v>
      </c>
      <c r="BE97" s="123">
        <f>'PS03 - ŽST Dobronín ESA I'!F40</f>
        <v>0</v>
      </c>
      <c r="BF97" s="125">
        <f>'PS03 - ŽST Dobronín ESA I'!F41</f>
        <v>0</v>
      </c>
      <c r="BG97" s="7"/>
      <c r="BT97" s="126" t="s">
        <v>84</v>
      </c>
      <c r="BV97" s="126" t="s">
        <v>78</v>
      </c>
      <c r="BW97" s="126" t="s">
        <v>92</v>
      </c>
      <c r="BX97" s="126" t="s">
        <v>6</v>
      </c>
      <c r="CL97" s="126" t="s">
        <v>1</v>
      </c>
      <c r="CM97" s="126" t="s">
        <v>86</v>
      </c>
    </row>
    <row r="98" s="7" customFormat="1" ht="16.5" customHeight="1">
      <c r="A98" s="114" t="s">
        <v>80</v>
      </c>
      <c r="B98" s="115"/>
      <c r="C98" s="116"/>
      <c r="D98" s="117" t="s">
        <v>93</v>
      </c>
      <c r="E98" s="117"/>
      <c r="F98" s="117"/>
      <c r="G98" s="117"/>
      <c r="H98" s="117"/>
      <c r="I98" s="118"/>
      <c r="J98" s="117" t="s">
        <v>94</v>
      </c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9">
        <f>'PS04 - ŽST Dobronín ESA II'!K34</f>
        <v>373760</v>
      </c>
      <c r="AH98" s="118"/>
      <c r="AI98" s="118"/>
      <c r="AJ98" s="118"/>
      <c r="AK98" s="118"/>
      <c r="AL98" s="118"/>
      <c r="AM98" s="118"/>
      <c r="AN98" s="119">
        <f>SUM(AG98,AV98)</f>
        <v>452249.59999999998</v>
      </c>
      <c r="AO98" s="118"/>
      <c r="AP98" s="118"/>
      <c r="AQ98" s="120" t="s">
        <v>83</v>
      </c>
      <c r="AR98" s="121"/>
      <c r="AS98" s="122">
        <f>'PS04 - ŽST Dobronín ESA II'!K31</f>
        <v>342400</v>
      </c>
      <c r="AT98" s="123">
        <f>'PS04 - ŽST Dobronín ESA II'!K32</f>
        <v>31360</v>
      </c>
      <c r="AU98" s="123">
        <v>0</v>
      </c>
      <c r="AV98" s="123">
        <f>ROUND(SUM(AX98:AY98),2)</f>
        <v>78489.600000000006</v>
      </c>
      <c r="AW98" s="124">
        <f>'PS04 - ŽST Dobronín ESA II'!T124</f>
        <v>4</v>
      </c>
      <c r="AX98" s="123">
        <f>'PS04 - ŽST Dobronín ESA II'!K37</f>
        <v>78489.600000000006</v>
      </c>
      <c r="AY98" s="123">
        <f>'PS04 - ŽST Dobronín ESA II'!K38</f>
        <v>0</v>
      </c>
      <c r="AZ98" s="123">
        <f>'PS04 - ŽST Dobronín ESA II'!K39</f>
        <v>0</v>
      </c>
      <c r="BA98" s="123">
        <f>'PS04 - ŽST Dobronín ESA II'!K40</f>
        <v>0</v>
      </c>
      <c r="BB98" s="123">
        <f>'PS04 - ŽST Dobronín ESA II'!F37</f>
        <v>373760</v>
      </c>
      <c r="BC98" s="123">
        <f>'PS04 - ŽST Dobronín ESA II'!F38</f>
        <v>0</v>
      </c>
      <c r="BD98" s="123">
        <f>'PS04 - ŽST Dobronín ESA II'!F39</f>
        <v>0</v>
      </c>
      <c r="BE98" s="123">
        <f>'PS04 - ŽST Dobronín ESA II'!F40</f>
        <v>0</v>
      </c>
      <c r="BF98" s="125">
        <f>'PS04 - ŽST Dobronín ESA II'!F41</f>
        <v>0</v>
      </c>
      <c r="BG98" s="7"/>
      <c r="BT98" s="126" t="s">
        <v>84</v>
      </c>
      <c r="BV98" s="126" t="s">
        <v>78</v>
      </c>
      <c r="BW98" s="126" t="s">
        <v>95</v>
      </c>
      <c r="BX98" s="126" t="s">
        <v>6</v>
      </c>
      <c r="CL98" s="126" t="s">
        <v>1</v>
      </c>
      <c r="CM98" s="126" t="s">
        <v>86</v>
      </c>
    </row>
    <row r="99" s="7" customFormat="1" ht="27" customHeight="1">
      <c r="A99" s="114" t="s">
        <v>80</v>
      </c>
      <c r="B99" s="115"/>
      <c r="C99" s="116"/>
      <c r="D99" s="117" t="s">
        <v>96</v>
      </c>
      <c r="E99" s="117"/>
      <c r="F99" s="117"/>
      <c r="G99" s="117"/>
      <c r="H99" s="117"/>
      <c r="I99" s="118"/>
      <c r="J99" s="117" t="s">
        <v>97</v>
      </c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119">
        <f>'PS05 - PZS km 220,537 tra...'!K34</f>
        <v>46048</v>
      </c>
      <c r="AH99" s="118"/>
      <c r="AI99" s="118"/>
      <c r="AJ99" s="118"/>
      <c r="AK99" s="118"/>
      <c r="AL99" s="118"/>
      <c r="AM99" s="118"/>
      <c r="AN99" s="119">
        <f>SUM(AG99,AV99)</f>
        <v>55718.080000000002</v>
      </c>
      <c r="AO99" s="118"/>
      <c r="AP99" s="118"/>
      <c r="AQ99" s="120" t="s">
        <v>83</v>
      </c>
      <c r="AR99" s="121"/>
      <c r="AS99" s="122">
        <f>'PS05 - PZS km 220,537 tra...'!K31</f>
        <v>37520</v>
      </c>
      <c r="AT99" s="123">
        <f>'PS05 - PZS km 220,537 tra...'!K32</f>
        <v>8528</v>
      </c>
      <c r="AU99" s="123">
        <v>0</v>
      </c>
      <c r="AV99" s="123">
        <f>ROUND(SUM(AX99:AY99),2)</f>
        <v>9670.0799999999999</v>
      </c>
      <c r="AW99" s="124">
        <f>'PS05 - PZS km 220,537 tra...'!T124</f>
        <v>2</v>
      </c>
      <c r="AX99" s="123">
        <f>'PS05 - PZS km 220,537 tra...'!K37</f>
        <v>9670.0799999999999</v>
      </c>
      <c r="AY99" s="123">
        <f>'PS05 - PZS km 220,537 tra...'!K38</f>
        <v>0</v>
      </c>
      <c r="AZ99" s="123">
        <f>'PS05 - PZS km 220,537 tra...'!K39</f>
        <v>0</v>
      </c>
      <c r="BA99" s="123">
        <f>'PS05 - PZS km 220,537 tra...'!K40</f>
        <v>0</v>
      </c>
      <c r="BB99" s="123">
        <f>'PS05 - PZS km 220,537 tra...'!F37</f>
        <v>46048</v>
      </c>
      <c r="BC99" s="123">
        <f>'PS05 - PZS km 220,537 tra...'!F38</f>
        <v>0</v>
      </c>
      <c r="BD99" s="123">
        <f>'PS05 - PZS km 220,537 tra...'!F39</f>
        <v>0</v>
      </c>
      <c r="BE99" s="123">
        <f>'PS05 - PZS km 220,537 tra...'!F40</f>
        <v>0</v>
      </c>
      <c r="BF99" s="125">
        <f>'PS05 - PZS km 220,537 tra...'!F41</f>
        <v>0</v>
      </c>
      <c r="BG99" s="7"/>
      <c r="BT99" s="126" t="s">
        <v>84</v>
      </c>
      <c r="BV99" s="126" t="s">
        <v>78</v>
      </c>
      <c r="BW99" s="126" t="s">
        <v>98</v>
      </c>
      <c r="BX99" s="126" t="s">
        <v>6</v>
      </c>
      <c r="CL99" s="126" t="s">
        <v>1</v>
      </c>
      <c r="CM99" s="126" t="s">
        <v>86</v>
      </c>
    </row>
    <row r="100" s="7" customFormat="1" ht="27" customHeight="1">
      <c r="A100" s="114" t="s">
        <v>80</v>
      </c>
      <c r="B100" s="115"/>
      <c r="C100" s="116"/>
      <c r="D100" s="117" t="s">
        <v>99</v>
      </c>
      <c r="E100" s="117"/>
      <c r="F100" s="117"/>
      <c r="G100" s="117"/>
      <c r="H100" s="117"/>
      <c r="I100" s="118"/>
      <c r="J100" s="117" t="s">
        <v>100</v>
      </c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9">
        <f>'PS06 - PZS km 221,107 tra...'!K34</f>
        <v>45984</v>
      </c>
      <c r="AH100" s="118"/>
      <c r="AI100" s="118"/>
      <c r="AJ100" s="118"/>
      <c r="AK100" s="118"/>
      <c r="AL100" s="118"/>
      <c r="AM100" s="118"/>
      <c r="AN100" s="119">
        <f>SUM(AG100,AV100)</f>
        <v>55640.639999999999</v>
      </c>
      <c r="AO100" s="118"/>
      <c r="AP100" s="118"/>
      <c r="AQ100" s="120" t="s">
        <v>83</v>
      </c>
      <c r="AR100" s="121"/>
      <c r="AS100" s="122">
        <f>'PS06 - PZS km 221,107 tra...'!K31</f>
        <v>37520</v>
      </c>
      <c r="AT100" s="123">
        <f>'PS06 - PZS km 221,107 tra...'!K32</f>
        <v>8464</v>
      </c>
      <c r="AU100" s="123">
        <v>0</v>
      </c>
      <c r="AV100" s="123">
        <f>ROUND(SUM(AX100:AY100),2)</f>
        <v>9656.6399999999994</v>
      </c>
      <c r="AW100" s="124">
        <f>'PS06 - PZS km 221,107 tra...'!T124</f>
        <v>2</v>
      </c>
      <c r="AX100" s="123">
        <f>'PS06 - PZS km 221,107 tra...'!K37</f>
        <v>9656.6399999999994</v>
      </c>
      <c r="AY100" s="123">
        <f>'PS06 - PZS km 221,107 tra...'!K38</f>
        <v>0</v>
      </c>
      <c r="AZ100" s="123">
        <f>'PS06 - PZS km 221,107 tra...'!K39</f>
        <v>0</v>
      </c>
      <c r="BA100" s="123">
        <f>'PS06 - PZS km 221,107 tra...'!K40</f>
        <v>0</v>
      </c>
      <c r="BB100" s="123">
        <f>'PS06 - PZS km 221,107 tra...'!F37</f>
        <v>45984</v>
      </c>
      <c r="BC100" s="123">
        <f>'PS06 - PZS km 221,107 tra...'!F38</f>
        <v>0</v>
      </c>
      <c r="BD100" s="123">
        <f>'PS06 - PZS km 221,107 tra...'!F39</f>
        <v>0</v>
      </c>
      <c r="BE100" s="123">
        <f>'PS06 - PZS km 221,107 tra...'!F40</f>
        <v>0</v>
      </c>
      <c r="BF100" s="125">
        <f>'PS06 - PZS km 221,107 tra...'!F41</f>
        <v>0</v>
      </c>
      <c r="BG100" s="7"/>
      <c r="BT100" s="126" t="s">
        <v>84</v>
      </c>
      <c r="BV100" s="126" t="s">
        <v>78</v>
      </c>
      <c r="BW100" s="126" t="s">
        <v>101</v>
      </c>
      <c r="BX100" s="126" t="s">
        <v>6</v>
      </c>
      <c r="CL100" s="126" t="s">
        <v>1</v>
      </c>
      <c r="CM100" s="126" t="s">
        <v>86</v>
      </c>
    </row>
    <row r="101" s="7" customFormat="1" ht="27" customHeight="1">
      <c r="A101" s="114" t="s">
        <v>80</v>
      </c>
      <c r="B101" s="115"/>
      <c r="C101" s="116"/>
      <c r="D101" s="117" t="s">
        <v>102</v>
      </c>
      <c r="E101" s="117"/>
      <c r="F101" s="117"/>
      <c r="G101" s="117"/>
      <c r="H101" s="117"/>
      <c r="I101" s="118"/>
      <c r="J101" s="117" t="s">
        <v>103</v>
      </c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7"/>
      <c r="AE101" s="117"/>
      <c r="AF101" s="117"/>
      <c r="AG101" s="119">
        <f>'PS07 - PZS km 46,827 Tišn...'!K34</f>
        <v>46048</v>
      </c>
      <c r="AH101" s="118"/>
      <c r="AI101" s="118"/>
      <c r="AJ101" s="118"/>
      <c r="AK101" s="118"/>
      <c r="AL101" s="118"/>
      <c r="AM101" s="118"/>
      <c r="AN101" s="119">
        <f>SUM(AG101,AV101)</f>
        <v>55718.080000000002</v>
      </c>
      <c r="AO101" s="118"/>
      <c r="AP101" s="118"/>
      <c r="AQ101" s="120" t="s">
        <v>83</v>
      </c>
      <c r="AR101" s="121"/>
      <c r="AS101" s="122">
        <f>'PS07 - PZS km 46,827 Tišn...'!K31</f>
        <v>37520</v>
      </c>
      <c r="AT101" s="123">
        <f>'PS07 - PZS km 46,827 Tišn...'!K32</f>
        <v>8528</v>
      </c>
      <c r="AU101" s="123">
        <v>0</v>
      </c>
      <c r="AV101" s="123">
        <f>ROUND(SUM(AX101:AY101),2)</f>
        <v>9670.0799999999999</v>
      </c>
      <c r="AW101" s="124">
        <f>'PS07 - PZS km 46,827 Tišn...'!T124</f>
        <v>2</v>
      </c>
      <c r="AX101" s="123">
        <f>'PS07 - PZS km 46,827 Tišn...'!K37</f>
        <v>9670.0799999999999</v>
      </c>
      <c r="AY101" s="123">
        <f>'PS07 - PZS km 46,827 Tišn...'!K38</f>
        <v>0</v>
      </c>
      <c r="AZ101" s="123">
        <f>'PS07 - PZS km 46,827 Tišn...'!K39</f>
        <v>0</v>
      </c>
      <c r="BA101" s="123">
        <f>'PS07 - PZS km 46,827 Tišn...'!K40</f>
        <v>0</v>
      </c>
      <c r="BB101" s="123">
        <f>'PS07 - PZS km 46,827 Tišn...'!F37</f>
        <v>46048</v>
      </c>
      <c r="BC101" s="123">
        <f>'PS07 - PZS km 46,827 Tišn...'!F38</f>
        <v>0</v>
      </c>
      <c r="BD101" s="123">
        <f>'PS07 - PZS km 46,827 Tišn...'!F39</f>
        <v>0</v>
      </c>
      <c r="BE101" s="123">
        <f>'PS07 - PZS km 46,827 Tišn...'!F40</f>
        <v>0</v>
      </c>
      <c r="BF101" s="125">
        <f>'PS07 - PZS km 46,827 Tišn...'!F41</f>
        <v>0</v>
      </c>
      <c r="BG101" s="7"/>
      <c r="BT101" s="126" t="s">
        <v>84</v>
      </c>
      <c r="BV101" s="126" t="s">
        <v>78</v>
      </c>
      <c r="BW101" s="126" t="s">
        <v>104</v>
      </c>
      <c r="BX101" s="126" t="s">
        <v>6</v>
      </c>
      <c r="CL101" s="126" t="s">
        <v>1</v>
      </c>
      <c r="CM101" s="126" t="s">
        <v>86</v>
      </c>
    </row>
    <row r="102" s="7" customFormat="1" ht="16.5" customHeight="1">
      <c r="A102" s="114" t="s">
        <v>80</v>
      </c>
      <c r="B102" s="115"/>
      <c r="C102" s="116"/>
      <c r="D102" s="117" t="s">
        <v>105</v>
      </c>
      <c r="E102" s="117"/>
      <c r="F102" s="117"/>
      <c r="G102" s="117"/>
      <c r="H102" s="117"/>
      <c r="I102" s="118"/>
      <c r="J102" s="117" t="s">
        <v>106</v>
      </c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119">
        <f>'PS08 - ŽST Nové Město na ...'!K34</f>
        <v>70584</v>
      </c>
      <c r="AH102" s="118"/>
      <c r="AI102" s="118"/>
      <c r="AJ102" s="118"/>
      <c r="AK102" s="118"/>
      <c r="AL102" s="118"/>
      <c r="AM102" s="118"/>
      <c r="AN102" s="119">
        <f>SUM(AG102,AV102)</f>
        <v>85406.639999999999</v>
      </c>
      <c r="AO102" s="118"/>
      <c r="AP102" s="118"/>
      <c r="AQ102" s="120" t="s">
        <v>83</v>
      </c>
      <c r="AR102" s="121"/>
      <c r="AS102" s="122">
        <f>'PS08 - ŽST Nové Město na ...'!K31</f>
        <v>33760</v>
      </c>
      <c r="AT102" s="123">
        <f>'PS08 - ŽST Nové Město na ...'!K32</f>
        <v>36824</v>
      </c>
      <c r="AU102" s="123">
        <v>0</v>
      </c>
      <c r="AV102" s="123">
        <f>ROUND(SUM(AX102:AY102),2)</f>
        <v>14822.639999999999</v>
      </c>
      <c r="AW102" s="124">
        <f>'PS08 - ŽST Nové Město na ...'!T124</f>
        <v>2</v>
      </c>
      <c r="AX102" s="123">
        <f>'PS08 - ŽST Nové Město na ...'!K37</f>
        <v>14822.639999999999</v>
      </c>
      <c r="AY102" s="123">
        <f>'PS08 - ŽST Nové Město na ...'!K38</f>
        <v>0</v>
      </c>
      <c r="AZ102" s="123">
        <f>'PS08 - ŽST Nové Město na ...'!K39</f>
        <v>0</v>
      </c>
      <c r="BA102" s="123">
        <f>'PS08 - ŽST Nové Město na ...'!K40</f>
        <v>0</v>
      </c>
      <c r="BB102" s="123">
        <f>'PS08 - ŽST Nové Město na ...'!F37</f>
        <v>70584</v>
      </c>
      <c r="BC102" s="123">
        <f>'PS08 - ŽST Nové Město na ...'!F38</f>
        <v>0</v>
      </c>
      <c r="BD102" s="123">
        <f>'PS08 - ŽST Nové Město na ...'!F39</f>
        <v>0</v>
      </c>
      <c r="BE102" s="123">
        <f>'PS08 - ŽST Nové Město na ...'!F40</f>
        <v>0</v>
      </c>
      <c r="BF102" s="125">
        <f>'PS08 - ŽST Nové Město na ...'!F41</f>
        <v>0</v>
      </c>
      <c r="BG102" s="7"/>
      <c r="BT102" s="126" t="s">
        <v>84</v>
      </c>
      <c r="BV102" s="126" t="s">
        <v>78</v>
      </c>
      <c r="BW102" s="126" t="s">
        <v>107</v>
      </c>
      <c r="BX102" s="126" t="s">
        <v>6</v>
      </c>
      <c r="CL102" s="126" t="s">
        <v>1</v>
      </c>
      <c r="CM102" s="126" t="s">
        <v>86</v>
      </c>
    </row>
    <row r="103" s="7" customFormat="1" ht="16.5" customHeight="1">
      <c r="A103" s="114" t="s">
        <v>80</v>
      </c>
      <c r="B103" s="115"/>
      <c r="C103" s="116"/>
      <c r="D103" s="117" t="s">
        <v>108</v>
      </c>
      <c r="E103" s="117"/>
      <c r="F103" s="117"/>
      <c r="G103" s="117"/>
      <c r="H103" s="117"/>
      <c r="I103" s="118"/>
      <c r="J103" s="117" t="s">
        <v>109</v>
      </c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9">
        <f>'PS09 - ŽST Veselíčko Inoma'!K34</f>
        <v>8748</v>
      </c>
      <c r="AH103" s="118"/>
      <c r="AI103" s="118"/>
      <c r="AJ103" s="118"/>
      <c r="AK103" s="118"/>
      <c r="AL103" s="118"/>
      <c r="AM103" s="118"/>
      <c r="AN103" s="119">
        <f>SUM(AG103,AV103)</f>
        <v>10585.08</v>
      </c>
      <c r="AO103" s="118"/>
      <c r="AP103" s="118"/>
      <c r="AQ103" s="120" t="s">
        <v>83</v>
      </c>
      <c r="AR103" s="121"/>
      <c r="AS103" s="122">
        <f>'PS09 - ŽST Veselíčko Inoma'!K31</f>
        <v>1792</v>
      </c>
      <c r="AT103" s="123">
        <f>'PS09 - ŽST Veselíčko Inoma'!K32</f>
        <v>6956</v>
      </c>
      <c r="AU103" s="123">
        <v>0</v>
      </c>
      <c r="AV103" s="123">
        <f>ROUND(SUM(AX103:AY103),2)</f>
        <v>1837.0799999999999</v>
      </c>
      <c r="AW103" s="124">
        <f>'PS09 - ŽST Veselíčko Inoma'!T124</f>
        <v>2</v>
      </c>
      <c r="AX103" s="123">
        <f>'PS09 - ŽST Veselíčko Inoma'!K37</f>
        <v>1837.0799999999999</v>
      </c>
      <c r="AY103" s="123">
        <f>'PS09 - ŽST Veselíčko Inoma'!K38</f>
        <v>0</v>
      </c>
      <c r="AZ103" s="123">
        <f>'PS09 - ŽST Veselíčko Inoma'!K39</f>
        <v>0</v>
      </c>
      <c r="BA103" s="123">
        <f>'PS09 - ŽST Veselíčko Inoma'!K40</f>
        <v>0</v>
      </c>
      <c r="BB103" s="123">
        <f>'PS09 - ŽST Veselíčko Inoma'!F37</f>
        <v>8748</v>
      </c>
      <c r="BC103" s="123">
        <f>'PS09 - ŽST Veselíčko Inoma'!F38</f>
        <v>0</v>
      </c>
      <c r="BD103" s="123">
        <f>'PS09 - ŽST Veselíčko Inoma'!F39</f>
        <v>0</v>
      </c>
      <c r="BE103" s="123">
        <f>'PS09 - ŽST Veselíčko Inoma'!F40</f>
        <v>0</v>
      </c>
      <c r="BF103" s="125">
        <f>'PS09 - ŽST Veselíčko Inoma'!F41</f>
        <v>0</v>
      </c>
      <c r="BG103" s="7"/>
      <c r="BT103" s="126" t="s">
        <v>84</v>
      </c>
      <c r="BV103" s="126" t="s">
        <v>78</v>
      </c>
      <c r="BW103" s="126" t="s">
        <v>110</v>
      </c>
      <c r="BX103" s="126" t="s">
        <v>6</v>
      </c>
      <c r="CL103" s="126" t="s">
        <v>1</v>
      </c>
      <c r="CM103" s="126" t="s">
        <v>86</v>
      </c>
    </row>
    <row r="104" s="7" customFormat="1" ht="16.5" customHeight="1">
      <c r="A104" s="114" t="s">
        <v>80</v>
      </c>
      <c r="B104" s="115"/>
      <c r="C104" s="116"/>
      <c r="D104" s="117" t="s">
        <v>111</v>
      </c>
      <c r="E104" s="117"/>
      <c r="F104" s="117"/>
      <c r="G104" s="117"/>
      <c r="H104" s="117"/>
      <c r="I104" s="118"/>
      <c r="J104" s="117" t="s">
        <v>112</v>
      </c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7"/>
      <c r="AB104" s="117"/>
      <c r="AC104" s="117"/>
      <c r="AD104" s="117"/>
      <c r="AE104" s="117"/>
      <c r="AF104" s="117"/>
      <c r="AG104" s="119">
        <f>'PS10 - ŽST Rožná přestavníky'!K34</f>
        <v>938665.5</v>
      </c>
      <c r="AH104" s="118"/>
      <c r="AI104" s="118"/>
      <c r="AJ104" s="118"/>
      <c r="AK104" s="118"/>
      <c r="AL104" s="118"/>
      <c r="AM104" s="118"/>
      <c r="AN104" s="119">
        <f>SUM(AG104,AV104)</f>
        <v>1135785.26</v>
      </c>
      <c r="AO104" s="118"/>
      <c r="AP104" s="118"/>
      <c r="AQ104" s="120" t="s">
        <v>83</v>
      </c>
      <c r="AR104" s="121"/>
      <c r="AS104" s="122">
        <f>'PS10 - ŽST Rožná přestavníky'!K31</f>
        <v>861105</v>
      </c>
      <c r="AT104" s="123">
        <f>'PS10 - ŽST Rožná přestavníky'!K32</f>
        <v>77560.5</v>
      </c>
      <c r="AU104" s="123">
        <v>0</v>
      </c>
      <c r="AV104" s="123">
        <f>ROUND(SUM(AX104:AY104),2)</f>
        <v>197119.76000000001</v>
      </c>
      <c r="AW104" s="124">
        <f>'PS10 - ŽST Rožná přestavníky'!T124</f>
        <v>6</v>
      </c>
      <c r="AX104" s="123">
        <f>'PS10 - ŽST Rožná přestavníky'!K37</f>
        <v>197119.76000000001</v>
      </c>
      <c r="AY104" s="123">
        <f>'PS10 - ŽST Rožná přestavníky'!K38</f>
        <v>0</v>
      </c>
      <c r="AZ104" s="123">
        <f>'PS10 - ŽST Rožná přestavníky'!K39</f>
        <v>0</v>
      </c>
      <c r="BA104" s="123">
        <f>'PS10 - ŽST Rožná přestavníky'!K40</f>
        <v>0</v>
      </c>
      <c r="BB104" s="123">
        <f>'PS10 - ŽST Rožná přestavníky'!F37</f>
        <v>938665.5</v>
      </c>
      <c r="BC104" s="123">
        <f>'PS10 - ŽST Rožná přestavníky'!F38</f>
        <v>0</v>
      </c>
      <c r="BD104" s="123">
        <f>'PS10 - ŽST Rožná přestavníky'!F39</f>
        <v>0</v>
      </c>
      <c r="BE104" s="123">
        <f>'PS10 - ŽST Rožná přestavníky'!F40</f>
        <v>0</v>
      </c>
      <c r="BF104" s="125">
        <f>'PS10 - ŽST Rožná přestavníky'!F41</f>
        <v>0</v>
      </c>
      <c r="BG104" s="7"/>
      <c r="BT104" s="126" t="s">
        <v>84</v>
      </c>
      <c r="BV104" s="126" t="s">
        <v>78</v>
      </c>
      <c r="BW104" s="126" t="s">
        <v>113</v>
      </c>
      <c r="BX104" s="126" t="s">
        <v>6</v>
      </c>
      <c r="CL104" s="126" t="s">
        <v>1</v>
      </c>
      <c r="CM104" s="126" t="s">
        <v>86</v>
      </c>
    </row>
    <row r="105" s="7" customFormat="1" ht="16.5" customHeight="1">
      <c r="A105" s="114" t="s">
        <v>80</v>
      </c>
      <c r="B105" s="115"/>
      <c r="C105" s="116"/>
      <c r="D105" s="117" t="s">
        <v>114</v>
      </c>
      <c r="E105" s="117"/>
      <c r="F105" s="117"/>
      <c r="G105" s="117"/>
      <c r="H105" s="117"/>
      <c r="I105" s="118"/>
      <c r="J105" s="117" t="s">
        <v>115</v>
      </c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117"/>
      <c r="X105" s="117"/>
      <c r="Y105" s="117"/>
      <c r="Z105" s="117"/>
      <c r="AA105" s="117"/>
      <c r="AB105" s="117"/>
      <c r="AC105" s="117"/>
      <c r="AD105" s="117"/>
      <c r="AE105" s="117"/>
      <c r="AF105" s="117"/>
      <c r="AG105" s="119">
        <f>'PS11 - PZS km 240,276 1C ...'!K34</f>
        <v>199848.79999999999</v>
      </c>
      <c r="AH105" s="118"/>
      <c r="AI105" s="118"/>
      <c r="AJ105" s="118"/>
      <c r="AK105" s="118"/>
      <c r="AL105" s="118"/>
      <c r="AM105" s="118"/>
      <c r="AN105" s="119">
        <f>SUM(AG105,AV105)</f>
        <v>241817.04999999999</v>
      </c>
      <c r="AO105" s="118"/>
      <c r="AP105" s="118"/>
      <c r="AQ105" s="120" t="s">
        <v>83</v>
      </c>
      <c r="AR105" s="121"/>
      <c r="AS105" s="122">
        <f>'PS11 - PZS km 240,276 1C ...'!K31</f>
        <v>178344</v>
      </c>
      <c r="AT105" s="123">
        <f>'PS11 - PZS km 240,276 1C ...'!K32</f>
        <v>21504.799999999999</v>
      </c>
      <c r="AU105" s="123">
        <v>0</v>
      </c>
      <c r="AV105" s="123">
        <f>ROUND(SUM(AX105:AY105),2)</f>
        <v>41968.25</v>
      </c>
      <c r="AW105" s="124">
        <f>'PS11 - PZS km 240,276 1C ...'!T124</f>
        <v>2</v>
      </c>
      <c r="AX105" s="123">
        <f>'PS11 - PZS km 240,276 1C ...'!K37</f>
        <v>41968.25</v>
      </c>
      <c r="AY105" s="123">
        <f>'PS11 - PZS km 240,276 1C ...'!K38</f>
        <v>0</v>
      </c>
      <c r="AZ105" s="123">
        <f>'PS11 - PZS km 240,276 1C ...'!K39</f>
        <v>0</v>
      </c>
      <c r="BA105" s="123">
        <f>'PS11 - PZS km 240,276 1C ...'!K40</f>
        <v>0</v>
      </c>
      <c r="BB105" s="123">
        <f>'PS11 - PZS km 240,276 1C ...'!F37</f>
        <v>199848.79999999999</v>
      </c>
      <c r="BC105" s="123">
        <f>'PS11 - PZS km 240,276 1C ...'!F38</f>
        <v>0</v>
      </c>
      <c r="BD105" s="123">
        <f>'PS11 - PZS km 240,276 1C ...'!F39</f>
        <v>0</v>
      </c>
      <c r="BE105" s="123">
        <f>'PS11 - PZS km 240,276 1C ...'!F40</f>
        <v>0</v>
      </c>
      <c r="BF105" s="125">
        <f>'PS11 - PZS km 240,276 1C ...'!F41</f>
        <v>0</v>
      </c>
      <c r="BG105" s="7"/>
      <c r="BT105" s="126" t="s">
        <v>84</v>
      </c>
      <c r="BV105" s="126" t="s">
        <v>78</v>
      </c>
      <c r="BW105" s="126" t="s">
        <v>116</v>
      </c>
      <c r="BX105" s="126" t="s">
        <v>6</v>
      </c>
      <c r="CL105" s="126" t="s">
        <v>1</v>
      </c>
      <c r="CM105" s="126" t="s">
        <v>86</v>
      </c>
    </row>
    <row r="106" s="7" customFormat="1" ht="16.5" customHeight="1">
      <c r="A106" s="114" t="s">
        <v>80</v>
      </c>
      <c r="B106" s="115"/>
      <c r="C106" s="116"/>
      <c r="D106" s="117" t="s">
        <v>117</v>
      </c>
      <c r="E106" s="117"/>
      <c r="F106" s="117"/>
      <c r="G106" s="117"/>
      <c r="H106" s="117"/>
      <c r="I106" s="118"/>
      <c r="J106" s="117" t="s">
        <v>118</v>
      </c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  <c r="AD106" s="117"/>
      <c r="AE106" s="117"/>
      <c r="AF106" s="117"/>
      <c r="AG106" s="119">
        <f>'PS12 - PZS km 241,065 2C ...'!K34</f>
        <v>168926.5</v>
      </c>
      <c r="AH106" s="118"/>
      <c r="AI106" s="118"/>
      <c r="AJ106" s="118"/>
      <c r="AK106" s="118"/>
      <c r="AL106" s="118"/>
      <c r="AM106" s="118"/>
      <c r="AN106" s="119">
        <f>SUM(AG106,AV106)</f>
        <v>204401.07000000001</v>
      </c>
      <c r="AO106" s="118"/>
      <c r="AP106" s="118"/>
      <c r="AQ106" s="120" t="s">
        <v>83</v>
      </c>
      <c r="AR106" s="121"/>
      <c r="AS106" s="122">
        <f>'PS12 - PZS km 241,065 2C ...'!K31</f>
        <v>146750</v>
      </c>
      <c r="AT106" s="123">
        <f>'PS12 - PZS km 241,065 2C ...'!K32</f>
        <v>22176.5</v>
      </c>
      <c r="AU106" s="123">
        <v>0</v>
      </c>
      <c r="AV106" s="123">
        <f>ROUND(SUM(AX106:AY106),2)</f>
        <v>35474.57</v>
      </c>
      <c r="AW106" s="124">
        <f>'PS12 - PZS km 241,065 2C ...'!T124</f>
        <v>2</v>
      </c>
      <c r="AX106" s="123">
        <f>'PS12 - PZS km 241,065 2C ...'!K37</f>
        <v>35474.57</v>
      </c>
      <c r="AY106" s="123">
        <f>'PS12 - PZS km 241,065 2C ...'!K38</f>
        <v>0</v>
      </c>
      <c r="AZ106" s="123">
        <f>'PS12 - PZS km 241,065 2C ...'!K39</f>
        <v>0</v>
      </c>
      <c r="BA106" s="123">
        <f>'PS12 - PZS km 241,065 2C ...'!K40</f>
        <v>0</v>
      </c>
      <c r="BB106" s="123">
        <f>'PS12 - PZS km 241,065 2C ...'!F37</f>
        <v>168926.5</v>
      </c>
      <c r="BC106" s="123">
        <f>'PS12 - PZS km 241,065 2C ...'!F38</f>
        <v>0</v>
      </c>
      <c r="BD106" s="123">
        <f>'PS12 - PZS km 241,065 2C ...'!F39</f>
        <v>0</v>
      </c>
      <c r="BE106" s="123">
        <f>'PS12 - PZS km 241,065 2C ...'!F40</f>
        <v>0</v>
      </c>
      <c r="BF106" s="125">
        <f>'PS12 - PZS km 241,065 2C ...'!F41</f>
        <v>0</v>
      </c>
      <c r="BG106" s="7"/>
      <c r="BT106" s="126" t="s">
        <v>84</v>
      </c>
      <c r="BV106" s="126" t="s">
        <v>78</v>
      </c>
      <c r="BW106" s="126" t="s">
        <v>119</v>
      </c>
      <c r="BX106" s="126" t="s">
        <v>6</v>
      </c>
      <c r="CL106" s="126" t="s">
        <v>1</v>
      </c>
      <c r="CM106" s="126" t="s">
        <v>86</v>
      </c>
    </row>
    <row r="107" s="7" customFormat="1" ht="16.5" customHeight="1">
      <c r="A107" s="114" t="s">
        <v>80</v>
      </c>
      <c r="B107" s="115"/>
      <c r="C107" s="116"/>
      <c r="D107" s="117" t="s">
        <v>120</v>
      </c>
      <c r="E107" s="117"/>
      <c r="F107" s="117"/>
      <c r="G107" s="117"/>
      <c r="H107" s="117"/>
      <c r="I107" s="118"/>
      <c r="J107" s="117" t="s">
        <v>121</v>
      </c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7"/>
      <c r="W107" s="117"/>
      <c r="X107" s="117"/>
      <c r="Y107" s="117"/>
      <c r="Z107" s="117"/>
      <c r="AA107" s="117"/>
      <c r="AB107" s="117"/>
      <c r="AC107" s="117"/>
      <c r="AD107" s="117"/>
      <c r="AE107" s="117"/>
      <c r="AF107" s="117"/>
      <c r="AG107" s="119">
        <f>'PS13 - PZS km 252,221 1D ...'!K34</f>
        <v>279816.79999999999</v>
      </c>
      <c r="AH107" s="118"/>
      <c r="AI107" s="118"/>
      <c r="AJ107" s="118"/>
      <c r="AK107" s="118"/>
      <c r="AL107" s="118"/>
      <c r="AM107" s="118"/>
      <c r="AN107" s="119">
        <f>SUM(AG107,AV107)</f>
        <v>338578.32999999996</v>
      </c>
      <c r="AO107" s="118"/>
      <c r="AP107" s="118"/>
      <c r="AQ107" s="120" t="s">
        <v>83</v>
      </c>
      <c r="AR107" s="121"/>
      <c r="AS107" s="122">
        <f>'PS13 - PZS km 252,221 1D ...'!K31</f>
        <v>257304</v>
      </c>
      <c r="AT107" s="123">
        <f>'PS13 - PZS km 252,221 1D ...'!K32</f>
        <v>22512.799999999999</v>
      </c>
      <c r="AU107" s="123">
        <v>0</v>
      </c>
      <c r="AV107" s="123">
        <f>ROUND(SUM(AX107:AY107),2)</f>
        <v>58761.529999999999</v>
      </c>
      <c r="AW107" s="124">
        <f>'PS13 - PZS km 252,221 1D ...'!T124</f>
        <v>2</v>
      </c>
      <c r="AX107" s="123">
        <f>'PS13 - PZS km 252,221 1D ...'!K37</f>
        <v>58761.529999999999</v>
      </c>
      <c r="AY107" s="123">
        <f>'PS13 - PZS km 252,221 1D ...'!K38</f>
        <v>0</v>
      </c>
      <c r="AZ107" s="123">
        <f>'PS13 - PZS km 252,221 1D ...'!K39</f>
        <v>0</v>
      </c>
      <c r="BA107" s="123">
        <f>'PS13 - PZS km 252,221 1D ...'!K40</f>
        <v>0</v>
      </c>
      <c r="BB107" s="123">
        <f>'PS13 - PZS km 252,221 1D ...'!F37</f>
        <v>279816.79999999999</v>
      </c>
      <c r="BC107" s="123">
        <f>'PS13 - PZS km 252,221 1D ...'!F38</f>
        <v>0</v>
      </c>
      <c r="BD107" s="123">
        <f>'PS13 - PZS km 252,221 1D ...'!F39</f>
        <v>0</v>
      </c>
      <c r="BE107" s="123">
        <f>'PS13 - PZS km 252,221 1D ...'!F40</f>
        <v>0</v>
      </c>
      <c r="BF107" s="125">
        <f>'PS13 - PZS km 252,221 1D ...'!F41</f>
        <v>0</v>
      </c>
      <c r="BG107" s="7"/>
      <c r="BT107" s="126" t="s">
        <v>84</v>
      </c>
      <c r="BV107" s="126" t="s">
        <v>78</v>
      </c>
      <c r="BW107" s="126" t="s">
        <v>122</v>
      </c>
      <c r="BX107" s="126" t="s">
        <v>6</v>
      </c>
      <c r="CL107" s="126" t="s">
        <v>1</v>
      </c>
      <c r="CM107" s="126" t="s">
        <v>86</v>
      </c>
    </row>
    <row r="108" s="7" customFormat="1" ht="16.5" customHeight="1">
      <c r="A108" s="114" t="s">
        <v>80</v>
      </c>
      <c r="B108" s="115"/>
      <c r="C108" s="116"/>
      <c r="D108" s="117" t="s">
        <v>123</v>
      </c>
      <c r="E108" s="117"/>
      <c r="F108" s="117"/>
      <c r="G108" s="117"/>
      <c r="H108" s="117"/>
      <c r="I108" s="118"/>
      <c r="J108" s="117" t="s">
        <v>124</v>
      </c>
      <c r="K108" s="117"/>
      <c r="L108" s="117"/>
      <c r="M108" s="117"/>
      <c r="N108" s="117"/>
      <c r="O108" s="117"/>
      <c r="P108" s="117"/>
      <c r="Q108" s="117"/>
      <c r="R108" s="117"/>
      <c r="S108" s="117"/>
      <c r="T108" s="117"/>
      <c r="U108" s="117"/>
      <c r="V108" s="117"/>
      <c r="W108" s="117"/>
      <c r="X108" s="117"/>
      <c r="Y108" s="117"/>
      <c r="Z108" s="117"/>
      <c r="AA108" s="117"/>
      <c r="AB108" s="117"/>
      <c r="AC108" s="117"/>
      <c r="AD108" s="117"/>
      <c r="AE108" s="117"/>
      <c r="AF108" s="117"/>
      <c r="AG108" s="119">
        <f>'PS14 - PZS km 258,732 2E ...'!K34</f>
        <v>60176.5</v>
      </c>
      <c r="AH108" s="118"/>
      <c r="AI108" s="118"/>
      <c r="AJ108" s="118"/>
      <c r="AK108" s="118"/>
      <c r="AL108" s="118"/>
      <c r="AM108" s="118"/>
      <c r="AN108" s="119">
        <f>SUM(AG108,AV108)</f>
        <v>72813.570000000007</v>
      </c>
      <c r="AO108" s="118"/>
      <c r="AP108" s="118"/>
      <c r="AQ108" s="120" t="s">
        <v>83</v>
      </c>
      <c r="AR108" s="121"/>
      <c r="AS108" s="122">
        <f>'PS14 - PZS km 258,732 2E ...'!K31</f>
        <v>38000</v>
      </c>
      <c r="AT108" s="123">
        <f>'PS14 - PZS km 258,732 2E ...'!K32</f>
        <v>22176.5</v>
      </c>
      <c r="AU108" s="123">
        <v>0</v>
      </c>
      <c r="AV108" s="123">
        <f>ROUND(SUM(AX108:AY108),2)</f>
        <v>12637.07</v>
      </c>
      <c r="AW108" s="124">
        <f>'PS14 - PZS km 258,732 2E ...'!T124</f>
        <v>2</v>
      </c>
      <c r="AX108" s="123">
        <f>'PS14 - PZS km 258,732 2E ...'!K37</f>
        <v>12637.07</v>
      </c>
      <c r="AY108" s="123">
        <f>'PS14 - PZS km 258,732 2E ...'!K38</f>
        <v>0</v>
      </c>
      <c r="AZ108" s="123">
        <f>'PS14 - PZS km 258,732 2E ...'!K39</f>
        <v>0</v>
      </c>
      <c r="BA108" s="123">
        <f>'PS14 - PZS km 258,732 2E ...'!K40</f>
        <v>0</v>
      </c>
      <c r="BB108" s="123">
        <f>'PS14 - PZS km 258,732 2E ...'!F37</f>
        <v>60176.5</v>
      </c>
      <c r="BC108" s="123">
        <f>'PS14 - PZS km 258,732 2E ...'!F38</f>
        <v>0</v>
      </c>
      <c r="BD108" s="123">
        <f>'PS14 - PZS km 258,732 2E ...'!F39</f>
        <v>0</v>
      </c>
      <c r="BE108" s="123">
        <f>'PS14 - PZS km 258,732 2E ...'!F40</f>
        <v>0</v>
      </c>
      <c r="BF108" s="125">
        <f>'PS14 - PZS km 258,732 2E ...'!F41</f>
        <v>0</v>
      </c>
      <c r="BG108" s="7"/>
      <c r="BT108" s="126" t="s">
        <v>84</v>
      </c>
      <c r="BV108" s="126" t="s">
        <v>78</v>
      </c>
      <c r="BW108" s="126" t="s">
        <v>125</v>
      </c>
      <c r="BX108" s="126" t="s">
        <v>6</v>
      </c>
      <c r="CL108" s="126" t="s">
        <v>1</v>
      </c>
      <c r="CM108" s="126" t="s">
        <v>86</v>
      </c>
    </row>
    <row r="109" s="7" customFormat="1" ht="16.5" customHeight="1">
      <c r="A109" s="114" t="s">
        <v>80</v>
      </c>
      <c r="B109" s="115"/>
      <c r="C109" s="116"/>
      <c r="D109" s="117" t="s">
        <v>126</v>
      </c>
      <c r="E109" s="117"/>
      <c r="F109" s="117"/>
      <c r="G109" s="117"/>
      <c r="H109" s="117"/>
      <c r="I109" s="118"/>
      <c r="J109" s="117" t="s">
        <v>127</v>
      </c>
      <c r="K109" s="117"/>
      <c r="L109" s="117"/>
      <c r="M109" s="117"/>
      <c r="N109" s="117"/>
      <c r="O109" s="117"/>
      <c r="P109" s="117"/>
      <c r="Q109" s="117"/>
      <c r="R109" s="117"/>
      <c r="S109" s="117"/>
      <c r="T109" s="117"/>
      <c r="U109" s="117"/>
      <c r="V109" s="117"/>
      <c r="W109" s="117"/>
      <c r="X109" s="117"/>
      <c r="Y109" s="117"/>
      <c r="Z109" s="117"/>
      <c r="AA109" s="117"/>
      <c r="AB109" s="117"/>
      <c r="AC109" s="117"/>
      <c r="AD109" s="117"/>
      <c r="AE109" s="117"/>
      <c r="AF109" s="117"/>
      <c r="AG109" s="119">
        <f>'PS15 - PZS km 266,243 6E ...'!K34</f>
        <v>168926.5</v>
      </c>
      <c r="AH109" s="118"/>
      <c r="AI109" s="118"/>
      <c r="AJ109" s="118"/>
      <c r="AK109" s="118"/>
      <c r="AL109" s="118"/>
      <c r="AM109" s="118"/>
      <c r="AN109" s="119">
        <f>SUM(AG109,AV109)</f>
        <v>204401.07000000001</v>
      </c>
      <c r="AO109" s="118"/>
      <c r="AP109" s="118"/>
      <c r="AQ109" s="120" t="s">
        <v>83</v>
      </c>
      <c r="AR109" s="121"/>
      <c r="AS109" s="122">
        <f>'PS15 - PZS km 266,243 6E ...'!K31</f>
        <v>146750</v>
      </c>
      <c r="AT109" s="123">
        <f>'PS15 - PZS km 266,243 6E ...'!K32</f>
        <v>22176.5</v>
      </c>
      <c r="AU109" s="123">
        <v>0</v>
      </c>
      <c r="AV109" s="123">
        <f>ROUND(SUM(AX109:AY109),2)</f>
        <v>35474.57</v>
      </c>
      <c r="AW109" s="124">
        <f>'PS15 - PZS km 266,243 6E ...'!T124</f>
        <v>2</v>
      </c>
      <c r="AX109" s="123">
        <f>'PS15 - PZS km 266,243 6E ...'!K37</f>
        <v>35474.57</v>
      </c>
      <c r="AY109" s="123">
        <f>'PS15 - PZS km 266,243 6E ...'!K38</f>
        <v>0</v>
      </c>
      <c r="AZ109" s="123">
        <f>'PS15 - PZS km 266,243 6E ...'!K39</f>
        <v>0</v>
      </c>
      <c r="BA109" s="123">
        <f>'PS15 - PZS km 266,243 6E ...'!K40</f>
        <v>0</v>
      </c>
      <c r="BB109" s="123">
        <f>'PS15 - PZS km 266,243 6E ...'!F37</f>
        <v>168926.5</v>
      </c>
      <c r="BC109" s="123">
        <f>'PS15 - PZS km 266,243 6E ...'!F38</f>
        <v>0</v>
      </c>
      <c r="BD109" s="123">
        <f>'PS15 - PZS km 266,243 6E ...'!F39</f>
        <v>0</v>
      </c>
      <c r="BE109" s="123">
        <f>'PS15 - PZS km 266,243 6E ...'!F40</f>
        <v>0</v>
      </c>
      <c r="BF109" s="125">
        <f>'PS15 - PZS km 266,243 6E ...'!F41</f>
        <v>0</v>
      </c>
      <c r="BG109" s="7"/>
      <c r="BT109" s="126" t="s">
        <v>84</v>
      </c>
      <c r="BV109" s="126" t="s">
        <v>78</v>
      </c>
      <c r="BW109" s="126" t="s">
        <v>128</v>
      </c>
      <c r="BX109" s="126" t="s">
        <v>6</v>
      </c>
      <c r="CL109" s="126" t="s">
        <v>1</v>
      </c>
      <c r="CM109" s="126" t="s">
        <v>86</v>
      </c>
    </row>
    <row r="110" s="7" customFormat="1" ht="27" customHeight="1">
      <c r="A110" s="114" t="s">
        <v>80</v>
      </c>
      <c r="B110" s="115"/>
      <c r="C110" s="116"/>
      <c r="D110" s="117" t="s">
        <v>129</v>
      </c>
      <c r="E110" s="117"/>
      <c r="F110" s="117"/>
      <c r="G110" s="117"/>
      <c r="H110" s="117"/>
      <c r="I110" s="118"/>
      <c r="J110" s="117" t="s">
        <v>130</v>
      </c>
      <c r="K110" s="117"/>
      <c r="L110" s="117"/>
      <c r="M110" s="117"/>
      <c r="N110" s="117"/>
      <c r="O110" s="117"/>
      <c r="P110" s="117"/>
      <c r="Q110" s="117"/>
      <c r="R110" s="117"/>
      <c r="S110" s="117"/>
      <c r="T110" s="117"/>
      <c r="U110" s="117"/>
      <c r="V110" s="117"/>
      <c r="W110" s="117"/>
      <c r="X110" s="117"/>
      <c r="Y110" s="117"/>
      <c r="Z110" s="117"/>
      <c r="AA110" s="117"/>
      <c r="AB110" s="117"/>
      <c r="AC110" s="117"/>
      <c r="AD110" s="117"/>
      <c r="AE110" s="117"/>
      <c r="AF110" s="117"/>
      <c r="AG110" s="119">
        <f>'PS16 - PZS km 47,118 trať...'!K34</f>
        <v>200064.79999999999</v>
      </c>
      <c r="AH110" s="118"/>
      <c r="AI110" s="118"/>
      <c r="AJ110" s="118"/>
      <c r="AK110" s="118"/>
      <c r="AL110" s="118"/>
      <c r="AM110" s="118"/>
      <c r="AN110" s="119">
        <f>SUM(AG110,AV110)</f>
        <v>242078.40999999997</v>
      </c>
      <c r="AO110" s="118"/>
      <c r="AP110" s="118"/>
      <c r="AQ110" s="120" t="s">
        <v>83</v>
      </c>
      <c r="AR110" s="121"/>
      <c r="AS110" s="122">
        <f>'PS16 - PZS km 47,118 trať...'!K31</f>
        <v>178560</v>
      </c>
      <c r="AT110" s="123">
        <f>'PS16 - PZS km 47,118 trať...'!K32</f>
        <v>21504.799999999999</v>
      </c>
      <c r="AU110" s="123">
        <v>0</v>
      </c>
      <c r="AV110" s="123">
        <f>ROUND(SUM(AX110:AY110),2)</f>
        <v>42013.610000000001</v>
      </c>
      <c r="AW110" s="124">
        <f>'PS16 - PZS km 47,118 trať...'!T124</f>
        <v>2</v>
      </c>
      <c r="AX110" s="123">
        <f>'PS16 - PZS km 47,118 trať...'!K37</f>
        <v>42013.610000000001</v>
      </c>
      <c r="AY110" s="123">
        <f>'PS16 - PZS km 47,118 trať...'!K38</f>
        <v>0</v>
      </c>
      <c r="AZ110" s="123">
        <f>'PS16 - PZS km 47,118 trať...'!K39</f>
        <v>0</v>
      </c>
      <c r="BA110" s="123">
        <f>'PS16 - PZS km 47,118 trať...'!K40</f>
        <v>0</v>
      </c>
      <c r="BB110" s="123">
        <f>'PS16 - PZS km 47,118 trať...'!F37</f>
        <v>200064.79999999999</v>
      </c>
      <c r="BC110" s="123">
        <f>'PS16 - PZS km 47,118 trať...'!F38</f>
        <v>0</v>
      </c>
      <c r="BD110" s="123">
        <f>'PS16 - PZS km 47,118 trať...'!F39</f>
        <v>0</v>
      </c>
      <c r="BE110" s="123">
        <f>'PS16 - PZS km 47,118 trať...'!F40</f>
        <v>0</v>
      </c>
      <c r="BF110" s="125">
        <f>'PS16 - PZS km 47,118 trať...'!F41</f>
        <v>0</v>
      </c>
      <c r="BG110" s="7"/>
      <c r="BT110" s="126" t="s">
        <v>84</v>
      </c>
      <c r="BV110" s="126" t="s">
        <v>78</v>
      </c>
      <c r="BW110" s="126" t="s">
        <v>131</v>
      </c>
      <c r="BX110" s="126" t="s">
        <v>6</v>
      </c>
      <c r="CL110" s="126" t="s">
        <v>1</v>
      </c>
      <c r="CM110" s="126" t="s">
        <v>86</v>
      </c>
    </row>
    <row r="111" s="7" customFormat="1" ht="16.5" customHeight="1">
      <c r="A111" s="114" t="s">
        <v>80</v>
      </c>
      <c r="B111" s="115"/>
      <c r="C111" s="116"/>
      <c r="D111" s="117" t="s">
        <v>132</v>
      </c>
      <c r="E111" s="117"/>
      <c r="F111" s="117"/>
      <c r="G111" s="117"/>
      <c r="H111" s="117"/>
      <c r="I111" s="118"/>
      <c r="J111" s="117" t="s">
        <v>133</v>
      </c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117"/>
      <c r="X111" s="117"/>
      <c r="Y111" s="117"/>
      <c r="Z111" s="117"/>
      <c r="AA111" s="117"/>
      <c r="AB111" s="117"/>
      <c r="AC111" s="117"/>
      <c r="AD111" s="117"/>
      <c r="AE111" s="117"/>
      <c r="AF111" s="117"/>
      <c r="AG111" s="119">
        <f>'PS17 - ŽST Světlá nad Sáz...'!K34</f>
        <v>79281</v>
      </c>
      <c r="AH111" s="118"/>
      <c r="AI111" s="118"/>
      <c r="AJ111" s="118"/>
      <c r="AK111" s="118"/>
      <c r="AL111" s="118"/>
      <c r="AM111" s="118"/>
      <c r="AN111" s="119">
        <f>SUM(AG111,AV111)</f>
        <v>95930.009999999995</v>
      </c>
      <c r="AO111" s="118"/>
      <c r="AP111" s="118"/>
      <c r="AQ111" s="120" t="s">
        <v>83</v>
      </c>
      <c r="AR111" s="121"/>
      <c r="AS111" s="122">
        <f>'PS17 - ŽST Světlá nad Sáz...'!K31</f>
        <v>44460</v>
      </c>
      <c r="AT111" s="123">
        <f>'PS17 - ŽST Světlá nad Sáz...'!K32</f>
        <v>34821</v>
      </c>
      <c r="AU111" s="123">
        <v>0</v>
      </c>
      <c r="AV111" s="123">
        <f>ROUND(SUM(AX111:AY111),2)</f>
        <v>16649.009999999998</v>
      </c>
      <c r="AW111" s="124">
        <f>'PS17 - ŽST Světlá nad Sáz...'!T124</f>
        <v>3</v>
      </c>
      <c r="AX111" s="123">
        <f>'PS17 - ŽST Světlá nad Sáz...'!K37</f>
        <v>16649.009999999998</v>
      </c>
      <c r="AY111" s="123">
        <f>'PS17 - ŽST Světlá nad Sáz...'!K38</f>
        <v>0</v>
      </c>
      <c r="AZ111" s="123">
        <f>'PS17 - ŽST Světlá nad Sáz...'!K39</f>
        <v>0</v>
      </c>
      <c r="BA111" s="123">
        <f>'PS17 - ŽST Světlá nad Sáz...'!K40</f>
        <v>0</v>
      </c>
      <c r="BB111" s="123">
        <f>'PS17 - ŽST Světlá nad Sáz...'!F37</f>
        <v>79281</v>
      </c>
      <c r="BC111" s="123">
        <f>'PS17 - ŽST Světlá nad Sáz...'!F38</f>
        <v>0</v>
      </c>
      <c r="BD111" s="123">
        <f>'PS17 - ŽST Světlá nad Sáz...'!F39</f>
        <v>0</v>
      </c>
      <c r="BE111" s="123">
        <f>'PS17 - ŽST Světlá nad Sáz...'!F40</f>
        <v>0</v>
      </c>
      <c r="BF111" s="125">
        <f>'PS17 - ŽST Světlá nad Sáz...'!F41</f>
        <v>0</v>
      </c>
      <c r="BG111" s="7"/>
      <c r="BT111" s="126" t="s">
        <v>84</v>
      </c>
      <c r="BV111" s="126" t="s">
        <v>78</v>
      </c>
      <c r="BW111" s="126" t="s">
        <v>134</v>
      </c>
      <c r="BX111" s="126" t="s">
        <v>6</v>
      </c>
      <c r="CL111" s="126" t="s">
        <v>1</v>
      </c>
      <c r="CM111" s="126" t="s">
        <v>86</v>
      </c>
    </row>
    <row r="112" s="7" customFormat="1" ht="16.5" customHeight="1">
      <c r="A112" s="114" t="s">
        <v>80</v>
      </c>
      <c r="B112" s="115"/>
      <c r="C112" s="116"/>
      <c r="D112" s="117" t="s">
        <v>135</v>
      </c>
      <c r="E112" s="117"/>
      <c r="F112" s="117"/>
      <c r="G112" s="117"/>
      <c r="H112" s="117"/>
      <c r="I112" s="118"/>
      <c r="J112" s="117" t="s">
        <v>136</v>
      </c>
      <c r="K112" s="117"/>
      <c r="L112" s="117"/>
      <c r="M112" s="117"/>
      <c r="N112" s="117"/>
      <c r="O112" s="117"/>
      <c r="P112" s="117"/>
      <c r="Q112" s="117"/>
      <c r="R112" s="117"/>
      <c r="S112" s="117"/>
      <c r="T112" s="117"/>
      <c r="U112" s="117"/>
      <c r="V112" s="117"/>
      <c r="W112" s="117"/>
      <c r="X112" s="117"/>
      <c r="Y112" s="117"/>
      <c r="Z112" s="117"/>
      <c r="AA112" s="117"/>
      <c r="AB112" s="117"/>
      <c r="AC112" s="117"/>
      <c r="AD112" s="117"/>
      <c r="AE112" s="117"/>
      <c r="AF112" s="117"/>
      <c r="AG112" s="119">
        <f>'PS18 - ŽST Havlíčkův Brod...'!K34</f>
        <v>167618</v>
      </c>
      <c r="AH112" s="118"/>
      <c r="AI112" s="118"/>
      <c r="AJ112" s="118"/>
      <c r="AK112" s="118"/>
      <c r="AL112" s="118"/>
      <c r="AM112" s="118"/>
      <c r="AN112" s="119">
        <f>SUM(AG112,AV112)</f>
        <v>202817.78</v>
      </c>
      <c r="AO112" s="118"/>
      <c r="AP112" s="118"/>
      <c r="AQ112" s="120" t="s">
        <v>83</v>
      </c>
      <c r="AR112" s="121"/>
      <c r="AS112" s="127">
        <f>'PS18 - ŽST Havlíčkův Brod...'!K31</f>
        <v>148800</v>
      </c>
      <c r="AT112" s="128">
        <f>'PS18 - ŽST Havlíčkův Brod...'!K32</f>
        <v>18818</v>
      </c>
      <c r="AU112" s="128">
        <v>0</v>
      </c>
      <c r="AV112" s="128">
        <f>ROUND(SUM(AX112:AY112),2)</f>
        <v>35199.779999999999</v>
      </c>
      <c r="AW112" s="129">
        <f>'PS18 - ŽST Havlíčkův Brod...'!T124</f>
        <v>2</v>
      </c>
      <c r="AX112" s="128">
        <f>'PS18 - ŽST Havlíčkův Brod...'!K37</f>
        <v>35199.779999999999</v>
      </c>
      <c r="AY112" s="128">
        <f>'PS18 - ŽST Havlíčkův Brod...'!K38</f>
        <v>0</v>
      </c>
      <c r="AZ112" s="128">
        <f>'PS18 - ŽST Havlíčkův Brod...'!K39</f>
        <v>0</v>
      </c>
      <c r="BA112" s="128">
        <f>'PS18 - ŽST Havlíčkův Brod...'!K40</f>
        <v>0</v>
      </c>
      <c r="BB112" s="128">
        <f>'PS18 - ŽST Havlíčkův Brod...'!F37</f>
        <v>167618</v>
      </c>
      <c r="BC112" s="128">
        <f>'PS18 - ŽST Havlíčkův Brod...'!F38</f>
        <v>0</v>
      </c>
      <c r="BD112" s="128">
        <f>'PS18 - ŽST Havlíčkův Brod...'!F39</f>
        <v>0</v>
      </c>
      <c r="BE112" s="128">
        <f>'PS18 - ŽST Havlíčkův Brod...'!F40</f>
        <v>0</v>
      </c>
      <c r="BF112" s="130">
        <f>'PS18 - ŽST Havlíčkův Brod...'!F41</f>
        <v>0</v>
      </c>
      <c r="BG112" s="7"/>
      <c r="BT112" s="126" t="s">
        <v>84</v>
      </c>
      <c r="BV112" s="126" t="s">
        <v>78</v>
      </c>
      <c r="BW112" s="126" t="s">
        <v>137</v>
      </c>
      <c r="BX112" s="126" t="s">
        <v>6</v>
      </c>
      <c r="CL112" s="126" t="s">
        <v>1</v>
      </c>
      <c r="CM112" s="126" t="s">
        <v>86</v>
      </c>
    </row>
    <row r="113">
      <c r="B113" s="18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7"/>
    </row>
    <row r="114" s="2" customFormat="1" ht="30" customHeight="1">
      <c r="A114" s="33"/>
      <c r="B114" s="34"/>
      <c r="C114" s="101" t="s">
        <v>138</v>
      </c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104">
        <v>0</v>
      </c>
      <c r="AH114" s="104"/>
      <c r="AI114" s="104"/>
      <c r="AJ114" s="104"/>
      <c r="AK114" s="104"/>
      <c r="AL114" s="104"/>
      <c r="AM114" s="104"/>
      <c r="AN114" s="104">
        <v>0</v>
      </c>
      <c r="AO114" s="104"/>
      <c r="AP114" s="104"/>
      <c r="AQ114" s="131"/>
      <c r="AR114" s="36"/>
      <c r="AS114" s="94" t="s">
        <v>139</v>
      </c>
      <c r="AT114" s="95" t="s">
        <v>140</v>
      </c>
      <c r="AU114" s="95" t="s">
        <v>38</v>
      </c>
      <c r="AV114" s="96" t="s">
        <v>63</v>
      </c>
      <c r="AW114" s="33"/>
      <c r="AX114" s="33"/>
      <c r="AY114" s="33"/>
      <c r="AZ114" s="33"/>
      <c r="BA114" s="33"/>
      <c r="BB114" s="33"/>
      <c r="BC114" s="33"/>
      <c r="BD114" s="33"/>
      <c r="BE114" s="33"/>
      <c r="BF114" s="33"/>
      <c r="BG114" s="33"/>
    </row>
    <row r="115" s="2" customFormat="1" ht="10.8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6"/>
      <c r="AS115" s="33"/>
      <c r="AT115" s="33"/>
      <c r="AU115" s="33"/>
      <c r="AV115" s="33"/>
      <c r="AW115" s="33"/>
      <c r="AX115" s="33"/>
      <c r="AY115" s="33"/>
      <c r="AZ115" s="33"/>
      <c r="BA115" s="33"/>
      <c r="BB115" s="33"/>
      <c r="BC115" s="33"/>
      <c r="BD115" s="33"/>
      <c r="BE115" s="33"/>
      <c r="BF115" s="33"/>
      <c r="BG115" s="33"/>
    </row>
    <row r="116" s="2" customFormat="1" ht="30" customHeight="1">
      <c r="A116" s="33"/>
      <c r="B116" s="34"/>
      <c r="C116" s="132" t="s">
        <v>141</v>
      </c>
      <c r="D116" s="133"/>
      <c r="E116" s="133"/>
      <c r="F116" s="133"/>
      <c r="G116" s="133"/>
      <c r="H116" s="133"/>
      <c r="I116" s="133"/>
      <c r="J116" s="133"/>
      <c r="K116" s="133"/>
      <c r="L116" s="133"/>
      <c r="M116" s="133"/>
      <c r="N116" s="133"/>
      <c r="O116" s="133"/>
      <c r="P116" s="133"/>
      <c r="Q116" s="133"/>
      <c r="R116" s="133"/>
      <c r="S116" s="133"/>
      <c r="T116" s="133"/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  <c r="AF116" s="133"/>
      <c r="AG116" s="134">
        <f>ROUND(AG94 + AG114, 2)</f>
        <v>3515853.2000000002</v>
      </c>
      <c r="AH116" s="134"/>
      <c r="AI116" s="134"/>
      <c r="AJ116" s="134"/>
      <c r="AK116" s="134"/>
      <c r="AL116" s="134"/>
      <c r="AM116" s="134"/>
      <c r="AN116" s="134">
        <f>ROUND(AN94 + AN114, 2)</f>
        <v>4254182.3700000001</v>
      </c>
      <c r="AO116" s="134"/>
      <c r="AP116" s="134"/>
      <c r="AQ116" s="133"/>
      <c r="AR116" s="36"/>
      <c r="AS116" s="33"/>
      <c r="AT116" s="33"/>
      <c r="AU116" s="33"/>
      <c r="AV116" s="33"/>
      <c r="AW116" s="33"/>
      <c r="AX116" s="33"/>
      <c r="AY116" s="33"/>
      <c r="AZ116" s="33"/>
      <c r="BA116" s="33"/>
      <c r="BB116" s="33"/>
      <c r="BC116" s="33"/>
      <c r="BD116" s="33"/>
      <c r="BE116" s="33"/>
      <c r="BF116" s="33"/>
      <c r="BG116" s="33"/>
    </row>
    <row r="117" s="2" customFormat="1" ht="6.96" customHeight="1">
      <c r="A117" s="33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61"/>
      <c r="AB117" s="61"/>
      <c r="AC117" s="61"/>
      <c r="AD117" s="61"/>
      <c r="AE117" s="61"/>
      <c r="AF117" s="61"/>
      <c r="AG117" s="61"/>
      <c r="AH117" s="61"/>
      <c r="AI117" s="61"/>
      <c r="AJ117" s="61"/>
      <c r="AK117" s="61"/>
      <c r="AL117" s="61"/>
      <c r="AM117" s="61"/>
      <c r="AN117" s="61"/>
      <c r="AO117" s="61"/>
      <c r="AP117" s="61"/>
      <c r="AQ117" s="61"/>
      <c r="AR117" s="36"/>
      <c r="AS117" s="33"/>
      <c r="AT117" s="33"/>
      <c r="AU117" s="33"/>
      <c r="AV117" s="33"/>
      <c r="AW117" s="33"/>
      <c r="AX117" s="33"/>
      <c r="AY117" s="33"/>
      <c r="AZ117" s="33"/>
      <c r="BA117" s="33"/>
      <c r="BB117" s="33"/>
      <c r="BC117" s="33"/>
      <c r="BD117" s="33"/>
      <c r="BE117" s="33"/>
      <c r="BF117" s="33"/>
      <c r="BG117" s="33"/>
    </row>
  </sheetData>
  <sheetProtection sheet="1" formatColumns="0" formatRows="0" objects="1" scenarios="1" spinCount="100000" saltValue="q0fgNoBGWv3c27FiNdBUIL/YjfSbl3g5Yo9Boq0f8buqRdFB6Y185DyB5DBcy3dpXOrNoX3docNr4J5Z609dXA==" hashValue="8ik1FsX7L7HTBhzAcmi6Lx9K33JiNi0isEhvyKH6+kVOsuaO+BU/cGB/dX5CdUX6vIloZfeHVqx0Ig8cqubkVg==" algorithmName="SHA-512" password="CC35"/>
  <mergeCells count="116">
    <mergeCell ref="AS89:AT91"/>
    <mergeCell ref="AM89:AP89"/>
    <mergeCell ref="L85:AO85"/>
    <mergeCell ref="AM87:AN87"/>
    <mergeCell ref="AM90:AP90"/>
    <mergeCell ref="K5:AO5"/>
    <mergeCell ref="K6:AO6"/>
    <mergeCell ref="AR2:BG2"/>
    <mergeCell ref="E23:AN23"/>
    <mergeCell ref="AK26:AO26"/>
    <mergeCell ref="AK27:AO27"/>
    <mergeCell ref="AK28:AO28"/>
    <mergeCell ref="AK29:AO29"/>
    <mergeCell ref="AK31:AO31"/>
    <mergeCell ref="L33:P33"/>
    <mergeCell ref="L34:P34"/>
    <mergeCell ref="L35:P35"/>
    <mergeCell ref="L36:P36"/>
    <mergeCell ref="L37:P37"/>
    <mergeCell ref="L38:P38"/>
    <mergeCell ref="AK33:AO33"/>
    <mergeCell ref="W36:AE36"/>
    <mergeCell ref="W35:AE35"/>
    <mergeCell ref="W33:AE33"/>
    <mergeCell ref="W34:AE34"/>
    <mergeCell ref="AK34:AO34"/>
    <mergeCell ref="AK35:AO35"/>
    <mergeCell ref="AK36:AO36"/>
    <mergeCell ref="W37:AE37"/>
    <mergeCell ref="AK37:AO37"/>
    <mergeCell ref="W38:AE38"/>
    <mergeCell ref="AK38:AO38"/>
    <mergeCell ref="X40:AB40"/>
    <mergeCell ref="AK40:AO40"/>
    <mergeCell ref="AN116:AP116"/>
    <mergeCell ref="AN114:AP114"/>
    <mergeCell ref="D111:H111"/>
    <mergeCell ref="D110:H110"/>
    <mergeCell ref="D112:H112"/>
    <mergeCell ref="AG104:AM104"/>
    <mergeCell ref="AG103:AM103"/>
    <mergeCell ref="AG105:AM105"/>
    <mergeCell ref="AG106:AM106"/>
    <mergeCell ref="AG107:AM107"/>
    <mergeCell ref="AG108:AM108"/>
    <mergeCell ref="AG109:AM109"/>
    <mergeCell ref="AG110:AM110"/>
    <mergeCell ref="AG111:AM111"/>
    <mergeCell ref="AG112:AM112"/>
    <mergeCell ref="AG114:AM114"/>
    <mergeCell ref="AG116:AM116"/>
    <mergeCell ref="J109:AF109"/>
    <mergeCell ref="J108:AF108"/>
    <mergeCell ref="J110:AF110"/>
    <mergeCell ref="J111:AF111"/>
    <mergeCell ref="J112:AF112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N94:AP94"/>
    <mergeCell ref="C92:G92"/>
    <mergeCell ref="I92:AF92"/>
    <mergeCell ref="J95:AF95"/>
    <mergeCell ref="J96:AF96"/>
    <mergeCell ref="J97:AF97"/>
    <mergeCell ref="J98:AF98"/>
    <mergeCell ref="J99:AF99"/>
    <mergeCell ref="J100:AF100"/>
    <mergeCell ref="J101:AF101"/>
    <mergeCell ref="J102:AF102"/>
    <mergeCell ref="J103:AF103"/>
    <mergeCell ref="J104:AF104"/>
    <mergeCell ref="J105:AF105"/>
    <mergeCell ref="J106:AF106"/>
    <mergeCell ref="J107:AF107"/>
    <mergeCell ref="D95:H95"/>
    <mergeCell ref="D102:H102"/>
    <mergeCell ref="D96:H96"/>
    <mergeCell ref="D97:H97"/>
    <mergeCell ref="D98:H98"/>
    <mergeCell ref="D99:H99"/>
    <mergeCell ref="D100:H100"/>
    <mergeCell ref="D101:H101"/>
    <mergeCell ref="D103:H103"/>
    <mergeCell ref="D104:H104"/>
    <mergeCell ref="D105:H105"/>
    <mergeCell ref="D106:H106"/>
    <mergeCell ref="D107:H107"/>
    <mergeCell ref="D108:H108"/>
    <mergeCell ref="D109:H109"/>
    <mergeCell ref="AN98:AP98"/>
    <mergeCell ref="AN101:AP101"/>
    <mergeCell ref="AN99:AP99"/>
    <mergeCell ref="AN100:AP100"/>
    <mergeCell ref="AN102:AP102"/>
    <mergeCell ref="AN103:AP103"/>
    <mergeCell ref="AN104:AP104"/>
    <mergeCell ref="AN105:AP105"/>
    <mergeCell ref="AN106:AP106"/>
    <mergeCell ref="AN107:AP107"/>
    <mergeCell ref="AN108:AP108"/>
    <mergeCell ref="AN109:AP109"/>
    <mergeCell ref="AN110:AP110"/>
    <mergeCell ref="AN111:AP111"/>
    <mergeCell ref="AN112:AP112"/>
  </mergeCells>
  <hyperlinks>
    <hyperlink ref="A95" location="'PS01 - PZS km 29,159 trať...'!C2" display="/"/>
    <hyperlink ref="A96" location="'PS02 - PZS km 132,453 tra...'!C2" display="/"/>
    <hyperlink ref="A97" location="'PS03 - ŽST Dobronín ESA I'!C2" display="/"/>
    <hyperlink ref="A98" location="'PS04 - ŽST Dobronín ESA II'!C2" display="/"/>
    <hyperlink ref="A99" location="'PS05 - PZS km 220,537 tra...'!C2" display="/"/>
    <hyperlink ref="A100" location="'PS06 - PZS km 221,107 tra...'!C2" display="/"/>
    <hyperlink ref="A101" location="'PS07 - PZS km 46,827 Tišn...'!C2" display="/"/>
    <hyperlink ref="A102" location="'PS08 - ŽST Nové Město na ...'!C2" display="/"/>
    <hyperlink ref="A103" location="'PS09 - ŽST Veselíčko Inoma'!C2" display="/"/>
    <hyperlink ref="A104" location="'PS10 - ŽST Rožná přestavníky'!C2" display="/"/>
    <hyperlink ref="A105" location="'PS11 - PZS km 240,276 1C ...'!C2" display="/"/>
    <hyperlink ref="A106" location="'PS12 - PZS km 241,065 2C ...'!C2" display="/"/>
    <hyperlink ref="A107" location="'PS13 - PZS km 252,221 1D ...'!C2" display="/"/>
    <hyperlink ref="A108" location="'PS14 - PZS km 258,732 2E ...'!C2" display="/"/>
    <hyperlink ref="A109" location="'PS15 - PZS km 266,243 6E ...'!C2" display="/"/>
    <hyperlink ref="A110" location="'PS16 - PZS km 47,118 trať...'!C2" display="/"/>
    <hyperlink ref="A111" location="'PS17 - ŽST Světlá nad Sáz...'!C2" display="/"/>
    <hyperlink ref="A112" location="'PS18 - ŽST Havlíčkův Brod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" customWidth="1"/>
    <col min="10" max="10" width="20.17" style="1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4.17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110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86</v>
      </c>
    </row>
    <row r="4" s="1" customFormat="1" ht="24.96" customHeight="1">
      <c r="B4" s="17"/>
      <c r="D4" s="137" t="s">
        <v>142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2019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143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288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31. 7. 2019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tr">
        <f>IF('Rekapitulace stavby'!AN19="","",'Rekapitulace stavby'!AN19)</f>
        <v/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tr">
        <f>IF('Rekapitulace stavby'!E20="","",'Rekapitulace stavby'!E20)</f>
        <v xml:space="preserve"> </v>
      </c>
      <c r="F24" s="33"/>
      <c r="G24" s="33"/>
      <c r="H24" s="33"/>
      <c r="I24" s="139" t="s">
        <v>25</v>
      </c>
      <c r="J24" s="142" t="str">
        <f>IF('Rekapitulace stavby'!AN20="","",'Rekapitulace stavby'!AN20)</f>
        <v/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29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145</v>
      </c>
      <c r="E30" s="33"/>
      <c r="F30" s="33"/>
      <c r="G30" s="33"/>
      <c r="H30" s="33"/>
      <c r="I30" s="33"/>
      <c r="J30" s="33"/>
      <c r="K30" s="149">
        <f>K96</f>
        <v>8748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31</v>
      </c>
      <c r="F31" s="33"/>
      <c r="G31" s="33"/>
      <c r="H31" s="33"/>
      <c r="I31" s="33"/>
      <c r="J31" s="33"/>
      <c r="K31" s="150">
        <f>I96</f>
        <v>1792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32</v>
      </c>
      <c r="F32" s="33"/>
      <c r="G32" s="33"/>
      <c r="H32" s="33"/>
      <c r="I32" s="33"/>
      <c r="J32" s="33"/>
      <c r="K32" s="150">
        <f>J96</f>
        <v>6956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146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34</v>
      </c>
      <c r="E34" s="33"/>
      <c r="F34" s="33"/>
      <c r="G34" s="33"/>
      <c r="H34" s="33"/>
      <c r="I34" s="33"/>
      <c r="J34" s="33"/>
      <c r="K34" s="153">
        <f>ROUND(K30 + K33, 2)</f>
        <v>8748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36</v>
      </c>
      <c r="G36" s="33"/>
      <c r="H36" s="33"/>
      <c r="I36" s="154" t="s">
        <v>35</v>
      </c>
      <c r="J36" s="33"/>
      <c r="K36" s="154" t="s">
        <v>37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38</v>
      </c>
      <c r="E37" s="139" t="s">
        <v>39</v>
      </c>
      <c r="F37" s="150">
        <f>ROUND((SUM(BE103:BE104) + SUM(BE124:BE138)),  2)</f>
        <v>8748</v>
      </c>
      <c r="G37" s="33"/>
      <c r="H37" s="33"/>
      <c r="I37" s="156">
        <v>0.20999999999999999</v>
      </c>
      <c r="J37" s="33"/>
      <c r="K37" s="150">
        <f>ROUND(((SUM(BE103:BE104) + SUM(BE124:BE138))*I37),  2)</f>
        <v>1837.0799999999999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40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41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42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43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44</v>
      </c>
      <c r="E43" s="159"/>
      <c r="F43" s="159"/>
      <c r="G43" s="160" t="s">
        <v>45</v>
      </c>
      <c r="H43" s="161" t="s">
        <v>46</v>
      </c>
      <c r="I43" s="159"/>
      <c r="J43" s="159"/>
      <c r="K43" s="162">
        <f>SUM(K34:K41)</f>
        <v>10585.08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147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2019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143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PS09 - ŽST Veselíčko Inoma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31. 7. 2019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 xml:space="preserve"> 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148</v>
      </c>
      <c r="D94" s="133"/>
      <c r="E94" s="133"/>
      <c r="F94" s="133"/>
      <c r="G94" s="133"/>
      <c r="H94" s="133"/>
      <c r="I94" s="177" t="s">
        <v>149</v>
      </c>
      <c r="J94" s="177" t="s">
        <v>150</v>
      </c>
      <c r="K94" s="177" t="s">
        <v>151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152</v>
      </c>
      <c r="D96" s="35"/>
      <c r="E96" s="35"/>
      <c r="F96" s="35"/>
      <c r="G96" s="35"/>
      <c r="H96" s="35"/>
      <c r="I96" s="104">
        <f>Q124</f>
        <v>1792</v>
      </c>
      <c r="J96" s="104">
        <f>R124</f>
        <v>6956</v>
      </c>
      <c r="K96" s="104">
        <f>K124</f>
        <v>8748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153</v>
      </c>
    </row>
    <row r="97" s="9" customFormat="1" ht="24.96" customHeight="1">
      <c r="A97" s="9"/>
      <c r="B97" s="179"/>
      <c r="C97" s="180"/>
      <c r="D97" s="181" t="s">
        <v>154</v>
      </c>
      <c r="E97" s="182"/>
      <c r="F97" s="182"/>
      <c r="G97" s="182"/>
      <c r="H97" s="182"/>
      <c r="I97" s="183">
        <f>Q127</f>
        <v>0</v>
      </c>
      <c r="J97" s="183">
        <f>R127</f>
        <v>824</v>
      </c>
      <c r="K97" s="183">
        <f>K127</f>
        <v>824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155</v>
      </c>
      <c r="E98" s="182"/>
      <c r="F98" s="182"/>
      <c r="G98" s="182"/>
      <c r="H98" s="182"/>
      <c r="I98" s="183">
        <f>Q130</f>
        <v>0</v>
      </c>
      <c r="J98" s="183">
        <f>R130</f>
        <v>1572</v>
      </c>
      <c r="K98" s="183">
        <f>K130</f>
        <v>1572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156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157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158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38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141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8748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159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2019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143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PS09 - ŽST Veselíčko Inoma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31. 7. 2019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5.1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 xml:space="preserve"> 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160</v>
      </c>
      <c r="D123" s="196" t="s">
        <v>59</v>
      </c>
      <c r="E123" s="196" t="s">
        <v>55</v>
      </c>
      <c r="F123" s="196" t="s">
        <v>56</v>
      </c>
      <c r="G123" s="196" t="s">
        <v>161</v>
      </c>
      <c r="H123" s="196" t="s">
        <v>162</v>
      </c>
      <c r="I123" s="196" t="s">
        <v>163</v>
      </c>
      <c r="J123" s="196" t="s">
        <v>164</v>
      </c>
      <c r="K123" s="196" t="s">
        <v>151</v>
      </c>
      <c r="L123" s="197" t="s">
        <v>165</v>
      </c>
      <c r="M123" s="198"/>
      <c r="N123" s="94" t="s">
        <v>1</v>
      </c>
      <c r="O123" s="95" t="s">
        <v>38</v>
      </c>
      <c r="P123" s="95" t="s">
        <v>166</v>
      </c>
      <c r="Q123" s="95" t="s">
        <v>167</v>
      </c>
      <c r="R123" s="95" t="s">
        <v>168</v>
      </c>
      <c r="S123" s="95" t="s">
        <v>169</v>
      </c>
      <c r="T123" s="95" t="s">
        <v>170</v>
      </c>
      <c r="U123" s="95" t="s">
        <v>171</v>
      </c>
      <c r="V123" s="95" t="s">
        <v>172</v>
      </c>
      <c r="W123" s="95" t="s">
        <v>173</v>
      </c>
      <c r="X123" s="95" t="s">
        <v>174</v>
      </c>
      <c r="Y123" s="96" t="s">
        <v>175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176</v>
      </c>
      <c r="D124" s="35"/>
      <c r="E124" s="35"/>
      <c r="F124" s="35"/>
      <c r="G124" s="35"/>
      <c r="H124" s="35"/>
      <c r="I124" s="35"/>
      <c r="J124" s="35"/>
      <c r="K124" s="199">
        <f>BK124</f>
        <v>8748</v>
      </c>
      <c r="L124" s="35"/>
      <c r="M124" s="36"/>
      <c r="N124" s="97"/>
      <c r="O124" s="200"/>
      <c r="P124" s="98"/>
      <c r="Q124" s="201">
        <f>Q125+Q126+Q127+Q130+Q135</f>
        <v>1792</v>
      </c>
      <c r="R124" s="201">
        <f>R125+R126+R127+R130+R135</f>
        <v>6956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75</v>
      </c>
      <c r="AU124" s="14" t="s">
        <v>153</v>
      </c>
      <c r="BK124" s="203">
        <f>BK125+BK126+BK127+BK130+BK135</f>
        <v>8748</v>
      </c>
    </row>
    <row r="125" s="2" customFormat="1" ht="48" customHeight="1">
      <c r="A125" s="33"/>
      <c r="B125" s="34"/>
      <c r="C125" s="204" t="s">
        <v>84</v>
      </c>
      <c r="D125" s="204" t="s">
        <v>177</v>
      </c>
      <c r="E125" s="205" t="s">
        <v>289</v>
      </c>
      <c r="F125" s="206" t="s">
        <v>290</v>
      </c>
      <c r="G125" s="207" t="s">
        <v>180</v>
      </c>
      <c r="H125" s="208">
        <v>2</v>
      </c>
      <c r="I125" s="209">
        <v>896</v>
      </c>
      <c r="J125" s="210"/>
      <c r="K125" s="209">
        <f>ROUND(P125*H125,2)</f>
        <v>1792</v>
      </c>
      <c r="L125" s="206" t="s">
        <v>181</v>
      </c>
      <c r="M125" s="211"/>
      <c r="N125" s="212" t="s">
        <v>1</v>
      </c>
      <c r="O125" s="213" t="s">
        <v>39</v>
      </c>
      <c r="P125" s="214">
        <f>I125+J125</f>
        <v>896</v>
      </c>
      <c r="Q125" s="214">
        <f>ROUND(I125*H125,2)</f>
        <v>1792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243</v>
      </c>
      <c r="AT125" s="217" t="s">
        <v>177</v>
      </c>
      <c r="AU125" s="217" t="s">
        <v>76</v>
      </c>
      <c r="AY125" s="14" t="s">
        <v>183</v>
      </c>
      <c r="BE125" s="218">
        <f>IF(O125="základní",K125,0)</f>
        <v>1792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84</v>
      </c>
      <c r="BK125" s="218">
        <f>ROUND(P125*H125,2)</f>
        <v>1792</v>
      </c>
      <c r="BL125" s="14" t="s">
        <v>243</v>
      </c>
      <c r="BM125" s="217" t="s">
        <v>291</v>
      </c>
    </row>
    <row r="126" s="2" customFormat="1">
      <c r="A126" s="33"/>
      <c r="B126" s="34"/>
      <c r="C126" s="35"/>
      <c r="D126" s="219" t="s">
        <v>186</v>
      </c>
      <c r="E126" s="35"/>
      <c r="F126" s="220" t="s">
        <v>290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186</v>
      </c>
      <c r="AU126" s="14" t="s">
        <v>76</v>
      </c>
    </row>
    <row r="127" s="12" customFormat="1" ht="25.92" customHeight="1">
      <c r="A127" s="12"/>
      <c r="B127" s="223"/>
      <c r="C127" s="224"/>
      <c r="D127" s="225" t="s">
        <v>75</v>
      </c>
      <c r="E127" s="226" t="s">
        <v>190</v>
      </c>
      <c r="F127" s="226" t="s">
        <v>191</v>
      </c>
      <c r="G127" s="224"/>
      <c r="H127" s="224"/>
      <c r="I127" s="224"/>
      <c r="J127" s="224"/>
      <c r="K127" s="227">
        <f>BK127</f>
        <v>824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824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184</v>
      </c>
      <c r="AT127" s="235" t="s">
        <v>75</v>
      </c>
      <c r="AU127" s="235" t="s">
        <v>76</v>
      </c>
      <c r="AY127" s="234" t="s">
        <v>183</v>
      </c>
      <c r="BK127" s="236">
        <f>SUM(BK128:BK129)</f>
        <v>824</v>
      </c>
    </row>
    <row r="128" s="2" customFormat="1" ht="24" customHeight="1">
      <c r="A128" s="33"/>
      <c r="B128" s="34"/>
      <c r="C128" s="237" t="s">
        <v>184</v>
      </c>
      <c r="D128" s="237" t="s">
        <v>193</v>
      </c>
      <c r="E128" s="238" t="s">
        <v>194</v>
      </c>
      <c r="F128" s="239" t="s">
        <v>195</v>
      </c>
      <c r="G128" s="240" t="s">
        <v>196</v>
      </c>
      <c r="H128" s="241">
        <v>2</v>
      </c>
      <c r="I128" s="242">
        <v>0</v>
      </c>
      <c r="J128" s="242">
        <v>412</v>
      </c>
      <c r="K128" s="242">
        <f>ROUND(P128*H128,2)</f>
        <v>824</v>
      </c>
      <c r="L128" s="239" t="s">
        <v>197</v>
      </c>
      <c r="M128" s="36"/>
      <c r="N128" s="243" t="s">
        <v>1</v>
      </c>
      <c r="O128" s="213" t="s">
        <v>39</v>
      </c>
      <c r="P128" s="214">
        <f>I128+J128</f>
        <v>412</v>
      </c>
      <c r="Q128" s="214">
        <f>ROUND(I128*H128,2)</f>
        <v>0</v>
      </c>
      <c r="R128" s="214">
        <f>ROUND(J128*H128,2)</f>
        <v>824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198</v>
      </c>
      <c r="AT128" s="217" t="s">
        <v>193</v>
      </c>
      <c r="AU128" s="217" t="s">
        <v>84</v>
      </c>
      <c r="AY128" s="14" t="s">
        <v>183</v>
      </c>
      <c r="BE128" s="218">
        <f>IF(O128="základní",K128,0)</f>
        <v>824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84</v>
      </c>
      <c r="BK128" s="218">
        <f>ROUND(P128*H128,2)</f>
        <v>824</v>
      </c>
      <c r="BL128" s="14" t="s">
        <v>198</v>
      </c>
      <c r="BM128" s="217" t="s">
        <v>292</v>
      </c>
    </row>
    <row r="129" s="2" customFormat="1">
      <c r="A129" s="33"/>
      <c r="B129" s="34"/>
      <c r="C129" s="35"/>
      <c r="D129" s="219" t="s">
        <v>186</v>
      </c>
      <c r="E129" s="35"/>
      <c r="F129" s="220" t="s">
        <v>200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186</v>
      </c>
      <c r="AU129" s="14" t="s">
        <v>84</v>
      </c>
    </row>
    <row r="130" s="12" customFormat="1" ht="25.92" customHeight="1">
      <c r="A130" s="12"/>
      <c r="B130" s="223"/>
      <c r="C130" s="224"/>
      <c r="D130" s="225" t="s">
        <v>75</v>
      </c>
      <c r="E130" s="226" t="s">
        <v>201</v>
      </c>
      <c r="F130" s="226" t="s">
        <v>202</v>
      </c>
      <c r="G130" s="224"/>
      <c r="H130" s="224"/>
      <c r="I130" s="224"/>
      <c r="J130" s="224"/>
      <c r="K130" s="227">
        <f>BK130</f>
        <v>1572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1572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184</v>
      </c>
      <c r="AT130" s="235" t="s">
        <v>75</v>
      </c>
      <c r="AU130" s="235" t="s">
        <v>76</v>
      </c>
      <c r="AY130" s="234" t="s">
        <v>183</v>
      </c>
      <c r="BK130" s="236">
        <f>SUM(BK131:BK134)</f>
        <v>1572</v>
      </c>
    </row>
    <row r="131" s="2" customFormat="1" ht="24" customHeight="1">
      <c r="A131" s="33"/>
      <c r="B131" s="34"/>
      <c r="C131" s="237" t="s">
        <v>86</v>
      </c>
      <c r="D131" s="237" t="s">
        <v>193</v>
      </c>
      <c r="E131" s="238" t="s">
        <v>246</v>
      </c>
      <c r="F131" s="239" t="s">
        <v>247</v>
      </c>
      <c r="G131" s="240" t="s">
        <v>180</v>
      </c>
      <c r="H131" s="241">
        <v>2</v>
      </c>
      <c r="I131" s="242">
        <v>0</v>
      </c>
      <c r="J131" s="242">
        <v>418</v>
      </c>
      <c r="K131" s="242">
        <f>ROUND(P131*H131,2)</f>
        <v>836</v>
      </c>
      <c r="L131" s="239" t="s">
        <v>181</v>
      </c>
      <c r="M131" s="36"/>
      <c r="N131" s="243" t="s">
        <v>1</v>
      </c>
      <c r="O131" s="213" t="s">
        <v>39</v>
      </c>
      <c r="P131" s="214">
        <f>I131+J131</f>
        <v>418</v>
      </c>
      <c r="Q131" s="214">
        <f>ROUND(I131*H131,2)</f>
        <v>0</v>
      </c>
      <c r="R131" s="214">
        <f>ROUND(J131*H131,2)</f>
        <v>836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198</v>
      </c>
      <c r="AT131" s="217" t="s">
        <v>193</v>
      </c>
      <c r="AU131" s="217" t="s">
        <v>84</v>
      </c>
      <c r="AY131" s="14" t="s">
        <v>183</v>
      </c>
      <c r="BE131" s="218">
        <f>IF(O131="základní",K131,0)</f>
        <v>836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84</v>
      </c>
      <c r="BK131" s="218">
        <f>ROUND(P131*H131,2)</f>
        <v>836</v>
      </c>
      <c r="BL131" s="14" t="s">
        <v>198</v>
      </c>
      <c r="BM131" s="217" t="s">
        <v>293</v>
      </c>
    </row>
    <row r="132" s="2" customFormat="1">
      <c r="A132" s="33"/>
      <c r="B132" s="34"/>
      <c r="C132" s="35"/>
      <c r="D132" s="219" t="s">
        <v>186</v>
      </c>
      <c r="E132" s="35"/>
      <c r="F132" s="220" t="s">
        <v>249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186</v>
      </c>
      <c r="AU132" s="14" t="s">
        <v>84</v>
      </c>
    </row>
    <row r="133" s="2" customFormat="1" ht="24" customHeight="1">
      <c r="A133" s="33"/>
      <c r="B133" s="34"/>
      <c r="C133" s="237" t="s">
        <v>203</v>
      </c>
      <c r="D133" s="237" t="s">
        <v>193</v>
      </c>
      <c r="E133" s="238" t="s">
        <v>250</v>
      </c>
      <c r="F133" s="239" t="s">
        <v>251</v>
      </c>
      <c r="G133" s="240" t="s">
        <v>180</v>
      </c>
      <c r="H133" s="241">
        <v>2</v>
      </c>
      <c r="I133" s="242">
        <v>0</v>
      </c>
      <c r="J133" s="242">
        <v>368</v>
      </c>
      <c r="K133" s="242">
        <f>ROUND(P133*H133,2)</f>
        <v>736</v>
      </c>
      <c r="L133" s="239" t="s">
        <v>181</v>
      </c>
      <c r="M133" s="36"/>
      <c r="N133" s="243" t="s">
        <v>1</v>
      </c>
      <c r="O133" s="213" t="s">
        <v>39</v>
      </c>
      <c r="P133" s="214">
        <f>I133+J133</f>
        <v>368</v>
      </c>
      <c r="Q133" s="214">
        <f>ROUND(I133*H133,2)</f>
        <v>0</v>
      </c>
      <c r="R133" s="214">
        <f>ROUND(J133*H133,2)</f>
        <v>736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198</v>
      </c>
      <c r="AT133" s="217" t="s">
        <v>193</v>
      </c>
      <c r="AU133" s="217" t="s">
        <v>84</v>
      </c>
      <c r="AY133" s="14" t="s">
        <v>183</v>
      </c>
      <c r="BE133" s="218">
        <f>IF(O133="základní",K133,0)</f>
        <v>736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84</v>
      </c>
      <c r="BK133" s="218">
        <f>ROUND(P133*H133,2)</f>
        <v>736</v>
      </c>
      <c r="BL133" s="14" t="s">
        <v>198</v>
      </c>
      <c r="BM133" s="217" t="s">
        <v>294</v>
      </c>
    </row>
    <row r="134" s="2" customFormat="1">
      <c r="A134" s="33"/>
      <c r="B134" s="34"/>
      <c r="C134" s="35"/>
      <c r="D134" s="219" t="s">
        <v>186</v>
      </c>
      <c r="E134" s="35"/>
      <c r="F134" s="220" t="s">
        <v>251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186</v>
      </c>
      <c r="AU134" s="14" t="s">
        <v>84</v>
      </c>
    </row>
    <row r="135" s="12" customFormat="1" ht="25.92" customHeight="1">
      <c r="A135" s="12"/>
      <c r="B135" s="223"/>
      <c r="C135" s="224"/>
      <c r="D135" s="225" t="s">
        <v>75</v>
      </c>
      <c r="E135" s="226" t="s">
        <v>211</v>
      </c>
      <c r="F135" s="226" t="s">
        <v>212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192</v>
      </c>
      <c r="AT135" s="235" t="s">
        <v>75</v>
      </c>
      <c r="AU135" s="235" t="s">
        <v>76</v>
      </c>
      <c r="AY135" s="234" t="s">
        <v>183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75</v>
      </c>
      <c r="E136" s="244" t="s">
        <v>213</v>
      </c>
      <c r="F136" s="244" t="s">
        <v>214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192</v>
      </c>
      <c r="AT136" s="235" t="s">
        <v>75</v>
      </c>
      <c r="AU136" s="235" t="s">
        <v>84</v>
      </c>
      <c r="AY136" s="234" t="s">
        <v>183</v>
      </c>
      <c r="BK136" s="236">
        <f>SUM(BK137:BK138)</f>
        <v>4560</v>
      </c>
    </row>
    <row r="137" s="2" customFormat="1" ht="24" customHeight="1">
      <c r="A137" s="33"/>
      <c r="B137" s="34"/>
      <c r="C137" s="237" t="s">
        <v>192</v>
      </c>
      <c r="D137" s="237" t="s">
        <v>193</v>
      </c>
      <c r="E137" s="238" t="s">
        <v>216</v>
      </c>
      <c r="F137" s="239" t="s">
        <v>217</v>
      </c>
      <c r="G137" s="240" t="s">
        <v>218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219</v>
      </c>
      <c r="M137" s="36"/>
      <c r="N137" s="243" t="s">
        <v>1</v>
      </c>
      <c r="O137" s="213" t="s">
        <v>39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220</v>
      </c>
      <c r="AT137" s="217" t="s">
        <v>193</v>
      </c>
      <c r="AU137" s="217" t="s">
        <v>86</v>
      </c>
      <c r="AY137" s="14" t="s">
        <v>183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84</v>
      </c>
      <c r="BK137" s="218">
        <f>ROUND(P137*H137,2)</f>
        <v>4560</v>
      </c>
      <c r="BL137" s="14" t="s">
        <v>220</v>
      </c>
      <c r="BM137" s="217" t="s">
        <v>295</v>
      </c>
    </row>
    <row r="138" s="2" customFormat="1">
      <c r="A138" s="33"/>
      <c r="B138" s="34"/>
      <c r="C138" s="35"/>
      <c r="D138" s="219" t="s">
        <v>186</v>
      </c>
      <c r="E138" s="35"/>
      <c r="F138" s="220" t="s">
        <v>217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186</v>
      </c>
      <c r="AU138" s="14" t="s">
        <v>86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1ftKngcafAOZpQ1lErQy2jjkxM7j/7u2FB/AbL148X5DW1tZCkNR0VzZm/S0z7N8dz+GJY2jCPtaqPjsRI1Vxw==" hashValue="phXN2STWWpBiPxSJdmaZVIYHHlBwWpn8NWCLkz0R7QgvG27XPiqoNJLqcHuhrCyC+vPNrwonCjf6vl5NW9xx1Q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" customWidth="1"/>
    <col min="10" max="10" width="20.17" style="1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4.17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113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86</v>
      </c>
    </row>
    <row r="4" s="1" customFormat="1" ht="24.96" customHeight="1">
      <c r="B4" s="17"/>
      <c r="D4" s="137" t="s">
        <v>142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2019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143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296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31. 7. 2019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tr">
        <f>IF('Rekapitulace stavby'!AN19="","",'Rekapitulace stavby'!AN19)</f>
        <v/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tr">
        <f>IF('Rekapitulace stavby'!E20="","",'Rekapitulace stavby'!E20)</f>
        <v xml:space="preserve"> </v>
      </c>
      <c r="F24" s="33"/>
      <c r="G24" s="33"/>
      <c r="H24" s="33"/>
      <c r="I24" s="139" t="s">
        <v>25</v>
      </c>
      <c r="J24" s="142" t="str">
        <f>IF('Rekapitulace stavby'!AN20="","",'Rekapitulace stavby'!AN20)</f>
        <v/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29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145</v>
      </c>
      <c r="E30" s="33"/>
      <c r="F30" s="33"/>
      <c r="G30" s="33"/>
      <c r="H30" s="33"/>
      <c r="I30" s="33"/>
      <c r="J30" s="33"/>
      <c r="K30" s="149">
        <f>K96</f>
        <v>938665.5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31</v>
      </c>
      <c r="F31" s="33"/>
      <c r="G31" s="33"/>
      <c r="H31" s="33"/>
      <c r="I31" s="33"/>
      <c r="J31" s="33"/>
      <c r="K31" s="150">
        <f>I96</f>
        <v>861105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32</v>
      </c>
      <c r="F32" s="33"/>
      <c r="G32" s="33"/>
      <c r="H32" s="33"/>
      <c r="I32" s="33"/>
      <c r="J32" s="33"/>
      <c r="K32" s="150">
        <f>J96</f>
        <v>77560.5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146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34</v>
      </c>
      <c r="E34" s="33"/>
      <c r="F34" s="33"/>
      <c r="G34" s="33"/>
      <c r="H34" s="33"/>
      <c r="I34" s="33"/>
      <c r="J34" s="33"/>
      <c r="K34" s="153">
        <f>ROUND(K30 + K33, 2)</f>
        <v>938665.5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36</v>
      </c>
      <c r="G36" s="33"/>
      <c r="H36" s="33"/>
      <c r="I36" s="154" t="s">
        <v>35</v>
      </c>
      <c r="J36" s="33"/>
      <c r="K36" s="154" t="s">
        <v>37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38</v>
      </c>
      <c r="E37" s="139" t="s">
        <v>39</v>
      </c>
      <c r="F37" s="150">
        <f>ROUND((SUM(BE103:BE104) + SUM(BE124:BE142)),  2)</f>
        <v>938665.5</v>
      </c>
      <c r="G37" s="33"/>
      <c r="H37" s="33"/>
      <c r="I37" s="156">
        <v>0.20999999999999999</v>
      </c>
      <c r="J37" s="33"/>
      <c r="K37" s="150">
        <f>ROUND(((SUM(BE103:BE104) + SUM(BE124:BE142))*I37),  2)</f>
        <v>197119.76000000001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40</v>
      </c>
      <c r="F38" s="150">
        <f>ROUND((SUM(BF103:BF104) + SUM(BF124:BF142)),  2)</f>
        <v>0</v>
      </c>
      <c r="G38" s="33"/>
      <c r="H38" s="33"/>
      <c r="I38" s="156">
        <v>0.14999999999999999</v>
      </c>
      <c r="J38" s="33"/>
      <c r="K38" s="150">
        <f>ROUND(((SUM(BF103:BF104) + SUM(BF124:BF142))*I38),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41</v>
      </c>
      <c r="F39" s="150">
        <f>ROUND((SUM(BG103:BG104) + SUM(BG124:BG142)),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42</v>
      </c>
      <c r="F40" s="150">
        <f>ROUND((SUM(BH103:BH104) + SUM(BH124:BH142)),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43</v>
      </c>
      <c r="F41" s="150">
        <f>ROUND((SUM(BI103:BI104) + SUM(BI124:BI142)),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44</v>
      </c>
      <c r="E43" s="159"/>
      <c r="F43" s="159"/>
      <c r="G43" s="160" t="s">
        <v>45</v>
      </c>
      <c r="H43" s="161" t="s">
        <v>46</v>
      </c>
      <c r="I43" s="159"/>
      <c r="J43" s="159"/>
      <c r="K43" s="162">
        <f>SUM(K34:K41)</f>
        <v>1135785.26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147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2019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143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PS10 - ŽST Rožná přestavníky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31. 7. 2019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 xml:space="preserve"> 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148</v>
      </c>
      <c r="D94" s="133"/>
      <c r="E94" s="133"/>
      <c r="F94" s="133"/>
      <c r="G94" s="133"/>
      <c r="H94" s="133"/>
      <c r="I94" s="177" t="s">
        <v>149</v>
      </c>
      <c r="J94" s="177" t="s">
        <v>150</v>
      </c>
      <c r="K94" s="177" t="s">
        <v>151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152</v>
      </c>
      <c r="D96" s="35"/>
      <c r="E96" s="35"/>
      <c r="F96" s="35"/>
      <c r="G96" s="35"/>
      <c r="H96" s="35"/>
      <c r="I96" s="104">
        <f>Q124</f>
        <v>861105</v>
      </c>
      <c r="J96" s="104">
        <f>R124</f>
        <v>77560.5</v>
      </c>
      <c r="K96" s="104">
        <f>K124</f>
        <v>938665.5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153</v>
      </c>
    </row>
    <row r="97" s="9" customFormat="1" ht="24.96" customHeight="1">
      <c r="A97" s="9"/>
      <c r="B97" s="179"/>
      <c r="C97" s="180"/>
      <c r="D97" s="181" t="s">
        <v>154</v>
      </c>
      <c r="E97" s="182"/>
      <c r="F97" s="182"/>
      <c r="G97" s="182"/>
      <c r="H97" s="182"/>
      <c r="I97" s="183">
        <f>Q129</f>
        <v>0</v>
      </c>
      <c r="J97" s="183">
        <f>R129</f>
        <v>2472</v>
      </c>
      <c r="K97" s="183">
        <f>K129</f>
        <v>2472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155</v>
      </c>
      <c r="E98" s="182"/>
      <c r="F98" s="182"/>
      <c r="G98" s="182"/>
      <c r="H98" s="182"/>
      <c r="I98" s="183">
        <f>Q132</f>
        <v>0</v>
      </c>
      <c r="J98" s="183">
        <f>R132</f>
        <v>70528.5</v>
      </c>
      <c r="K98" s="183">
        <f>K132</f>
        <v>70528.5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156</v>
      </c>
      <c r="E99" s="182"/>
      <c r="F99" s="182"/>
      <c r="G99" s="182"/>
      <c r="H99" s="182"/>
      <c r="I99" s="183">
        <f>Q139</f>
        <v>0</v>
      </c>
      <c r="J99" s="183">
        <f>R139</f>
        <v>4560</v>
      </c>
      <c r="K99" s="183">
        <f>K139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157</v>
      </c>
      <c r="E100" s="188"/>
      <c r="F100" s="188"/>
      <c r="G100" s="188"/>
      <c r="H100" s="188"/>
      <c r="I100" s="189">
        <f>Q140</f>
        <v>0</v>
      </c>
      <c r="J100" s="189">
        <f>R140</f>
        <v>4560</v>
      </c>
      <c r="K100" s="189">
        <f>K140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158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38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141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938665.5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159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2019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143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PS10 - ŽST Rožná přestavníky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31. 7. 2019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5.1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 xml:space="preserve"> 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160</v>
      </c>
      <c r="D123" s="196" t="s">
        <v>59</v>
      </c>
      <c r="E123" s="196" t="s">
        <v>55</v>
      </c>
      <c r="F123" s="196" t="s">
        <v>56</v>
      </c>
      <c r="G123" s="196" t="s">
        <v>161</v>
      </c>
      <c r="H123" s="196" t="s">
        <v>162</v>
      </c>
      <c r="I123" s="196" t="s">
        <v>163</v>
      </c>
      <c r="J123" s="196" t="s">
        <v>164</v>
      </c>
      <c r="K123" s="196" t="s">
        <v>151</v>
      </c>
      <c r="L123" s="197" t="s">
        <v>165</v>
      </c>
      <c r="M123" s="198"/>
      <c r="N123" s="94" t="s">
        <v>1</v>
      </c>
      <c r="O123" s="95" t="s">
        <v>38</v>
      </c>
      <c r="P123" s="95" t="s">
        <v>166</v>
      </c>
      <c r="Q123" s="95" t="s">
        <v>167</v>
      </c>
      <c r="R123" s="95" t="s">
        <v>168</v>
      </c>
      <c r="S123" s="95" t="s">
        <v>169</v>
      </c>
      <c r="T123" s="95" t="s">
        <v>170</v>
      </c>
      <c r="U123" s="95" t="s">
        <v>171</v>
      </c>
      <c r="V123" s="95" t="s">
        <v>172</v>
      </c>
      <c r="W123" s="95" t="s">
        <v>173</v>
      </c>
      <c r="X123" s="95" t="s">
        <v>174</v>
      </c>
      <c r="Y123" s="96" t="s">
        <v>175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176</v>
      </c>
      <c r="D124" s="35"/>
      <c r="E124" s="35"/>
      <c r="F124" s="35"/>
      <c r="G124" s="35"/>
      <c r="H124" s="35"/>
      <c r="I124" s="35"/>
      <c r="J124" s="35"/>
      <c r="K124" s="199">
        <f>BK124</f>
        <v>938665.5</v>
      </c>
      <c r="L124" s="35"/>
      <c r="M124" s="36"/>
      <c r="N124" s="97"/>
      <c r="O124" s="200"/>
      <c r="P124" s="98"/>
      <c r="Q124" s="201">
        <f>Q125+SUM(Q126:Q129)+Q132+Q139</f>
        <v>861105</v>
      </c>
      <c r="R124" s="201">
        <f>R125+SUM(R126:R129)+R132+R139</f>
        <v>77560.5</v>
      </c>
      <c r="S124" s="98"/>
      <c r="T124" s="202">
        <f>T125+SUM(T126:T129)+T132+T139</f>
        <v>6</v>
      </c>
      <c r="U124" s="98"/>
      <c r="V124" s="202">
        <f>V125+SUM(V126:V129)+V132+V139</f>
        <v>0</v>
      </c>
      <c r="W124" s="98"/>
      <c r="X124" s="202">
        <f>X125+SUM(X126:X129)+X132+X139</f>
        <v>0</v>
      </c>
      <c r="Y124" s="99"/>
      <c r="Z124" s="33"/>
      <c r="AA124" s="33"/>
      <c r="AB124" s="33"/>
      <c r="AC124" s="33"/>
      <c r="AD124" s="33"/>
      <c r="AE124" s="33"/>
      <c r="AT124" s="14" t="s">
        <v>75</v>
      </c>
      <c r="AU124" s="14" t="s">
        <v>153</v>
      </c>
      <c r="BK124" s="203">
        <f>BK125+SUM(BK126:BK129)+BK132+BK139</f>
        <v>938665.5</v>
      </c>
    </row>
    <row r="125" s="2" customFormat="1" ht="36" customHeight="1">
      <c r="A125" s="33"/>
      <c r="B125" s="34"/>
      <c r="C125" s="204" t="s">
        <v>84</v>
      </c>
      <c r="D125" s="204" t="s">
        <v>177</v>
      </c>
      <c r="E125" s="205" t="s">
        <v>297</v>
      </c>
      <c r="F125" s="206" t="s">
        <v>298</v>
      </c>
      <c r="G125" s="207" t="s">
        <v>180</v>
      </c>
      <c r="H125" s="208">
        <v>105</v>
      </c>
      <c r="I125" s="209">
        <v>7580</v>
      </c>
      <c r="J125" s="210"/>
      <c r="K125" s="209">
        <f>ROUND(P125*H125,2)</f>
        <v>795900</v>
      </c>
      <c r="L125" s="206" t="s">
        <v>181</v>
      </c>
      <c r="M125" s="211"/>
      <c r="N125" s="212" t="s">
        <v>1</v>
      </c>
      <c r="O125" s="213" t="s">
        <v>39</v>
      </c>
      <c r="P125" s="214">
        <f>I125+J125</f>
        <v>7580</v>
      </c>
      <c r="Q125" s="214">
        <f>ROUND(I125*H125,2)</f>
        <v>795900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243</v>
      </c>
      <c r="AT125" s="217" t="s">
        <v>177</v>
      </c>
      <c r="AU125" s="217" t="s">
        <v>76</v>
      </c>
      <c r="AY125" s="14" t="s">
        <v>183</v>
      </c>
      <c r="BE125" s="218">
        <f>IF(O125="základní",K125,0)</f>
        <v>795900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84</v>
      </c>
      <c r="BK125" s="218">
        <f>ROUND(P125*H125,2)</f>
        <v>795900</v>
      </c>
      <c r="BL125" s="14" t="s">
        <v>243</v>
      </c>
      <c r="BM125" s="217" t="s">
        <v>299</v>
      </c>
    </row>
    <row r="126" s="2" customFormat="1">
      <c r="A126" s="33"/>
      <c r="B126" s="34"/>
      <c r="C126" s="35"/>
      <c r="D126" s="219" t="s">
        <v>186</v>
      </c>
      <c r="E126" s="35"/>
      <c r="F126" s="220" t="s">
        <v>298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186</v>
      </c>
      <c r="AU126" s="14" t="s">
        <v>76</v>
      </c>
    </row>
    <row r="127" s="2" customFormat="1" ht="48" customHeight="1">
      <c r="A127" s="33"/>
      <c r="B127" s="34"/>
      <c r="C127" s="204" t="s">
        <v>86</v>
      </c>
      <c r="D127" s="204" t="s">
        <v>177</v>
      </c>
      <c r="E127" s="205" t="s">
        <v>300</v>
      </c>
      <c r="F127" s="206" t="s">
        <v>301</v>
      </c>
      <c r="G127" s="207" t="s">
        <v>180</v>
      </c>
      <c r="H127" s="208">
        <v>105</v>
      </c>
      <c r="I127" s="209">
        <v>621</v>
      </c>
      <c r="J127" s="210"/>
      <c r="K127" s="209">
        <f>ROUND(P127*H127,2)</f>
        <v>65205</v>
      </c>
      <c r="L127" s="206" t="s">
        <v>181</v>
      </c>
      <c r="M127" s="211"/>
      <c r="N127" s="212" t="s">
        <v>1</v>
      </c>
      <c r="O127" s="213" t="s">
        <v>39</v>
      </c>
      <c r="P127" s="214">
        <f>I127+J127</f>
        <v>621</v>
      </c>
      <c r="Q127" s="214">
        <f>ROUND(I127*H127,2)</f>
        <v>65205</v>
      </c>
      <c r="R127" s="214">
        <f>ROUND(J127*H127,2)</f>
        <v>0</v>
      </c>
      <c r="S127" s="215">
        <v>0</v>
      </c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1</v>
      </c>
      <c r="Z127" s="33"/>
      <c r="AA127" s="33"/>
      <c r="AB127" s="33"/>
      <c r="AC127" s="33"/>
      <c r="AD127" s="33"/>
      <c r="AE127" s="33"/>
      <c r="AR127" s="217" t="s">
        <v>243</v>
      </c>
      <c r="AT127" s="217" t="s">
        <v>177</v>
      </c>
      <c r="AU127" s="217" t="s">
        <v>76</v>
      </c>
      <c r="AY127" s="14" t="s">
        <v>183</v>
      </c>
      <c r="BE127" s="218">
        <f>IF(O127="základní",K127,0)</f>
        <v>65205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4" t="s">
        <v>84</v>
      </c>
      <c r="BK127" s="218">
        <f>ROUND(P127*H127,2)</f>
        <v>65205</v>
      </c>
      <c r="BL127" s="14" t="s">
        <v>243</v>
      </c>
      <c r="BM127" s="217" t="s">
        <v>302</v>
      </c>
    </row>
    <row r="128" s="2" customFormat="1">
      <c r="A128" s="33"/>
      <c r="B128" s="34"/>
      <c r="C128" s="35"/>
      <c r="D128" s="219" t="s">
        <v>186</v>
      </c>
      <c r="E128" s="35"/>
      <c r="F128" s="220" t="s">
        <v>301</v>
      </c>
      <c r="G128" s="35"/>
      <c r="H128" s="35"/>
      <c r="I128" s="35"/>
      <c r="J128" s="35"/>
      <c r="K128" s="35"/>
      <c r="L128" s="35"/>
      <c r="M128" s="36"/>
      <c r="N128" s="221"/>
      <c r="O128" s="222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3"/>
      <c r="AA128" s="33"/>
      <c r="AB128" s="33"/>
      <c r="AC128" s="33"/>
      <c r="AD128" s="33"/>
      <c r="AE128" s="33"/>
      <c r="AT128" s="14" t="s">
        <v>186</v>
      </c>
      <c r="AU128" s="14" t="s">
        <v>76</v>
      </c>
    </row>
    <row r="129" s="12" customFormat="1" ht="25.92" customHeight="1">
      <c r="A129" s="12"/>
      <c r="B129" s="223"/>
      <c r="C129" s="224"/>
      <c r="D129" s="225" t="s">
        <v>75</v>
      </c>
      <c r="E129" s="226" t="s">
        <v>190</v>
      </c>
      <c r="F129" s="226" t="s">
        <v>191</v>
      </c>
      <c r="G129" s="224"/>
      <c r="H129" s="224"/>
      <c r="I129" s="224"/>
      <c r="J129" s="224"/>
      <c r="K129" s="227">
        <f>BK129</f>
        <v>2472</v>
      </c>
      <c r="L129" s="224"/>
      <c r="M129" s="228"/>
      <c r="N129" s="229"/>
      <c r="O129" s="230"/>
      <c r="P129" s="230"/>
      <c r="Q129" s="231">
        <f>SUM(Q130:Q131)</f>
        <v>0</v>
      </c>
      <c r="R129" s="231">
        <f>SUM(R130:R131)</f>
        <v>2472</v>
      </c>
      <c r="S129" s="230"/>
      <c r="T129" s="232">
        <f>SUM(T130:T131)</f>
        <v>6</v>
      </c>
      <c r="U129" s="230"/>
      <c r="V129" s="232">
        <f>SUM(V130:V131)</f>
        <v>0</v>
      </c>
      <c r="W129" s="230"/>
      <c r="X129" s="232">
        <f>SUM(X130:X131)</f>
        <v>0</v>
      </c>
      <c r="Y129" s="233"/>
      <c r="Z129" s="12"/>
      <c r="AA129" s="12"/>
      <c r="AB129" s="12"/>
      <c r="AC129" s="12"/>
      <c r="AD129" s="12"/>
      <c r="AE129" s="12"/>
      <c r="AR129" s="234" t="s">
        <v>184</v>
      </c>
      <c r="AT129" s="235" t="s">
        <v>75</v>
      </c>
      <c r="AU129" s="235" t="s">
        <v>76</v>
      </c>
      <c r="AY129" s="234" t="s">
        <v>183</v>
      </c>
      <c r="BK129" s="236">
        <f>SUM(BK130:BK131)</f>
        <v>2472</v>
      </c>
    </row>
    <row r="130" s="2" customFormat="1" ht="24" customHeight="1">
      <c r="A130" s="33"/>
      <c r="B130" s="34"/>
      <c r="C130" s="237" t="s">
        <v>215</v>
      </c>
      <c r="D130" s="237" t="s">
        <v>193</v>
      </c>
      <c r="E130" s="238" t="s">
        <v>194</v>
      </c>
      <c r="F130" s="239" t="s">
        <v>195</v>
      </c>
      <c r="G130" s="240" t="s">
        <v>196</v>
      </c>
      <c r="H130" s="241">
        <v>6</v>
      </c>
      <c r="I130" s="242">
        <v>0</v>
      </c>
      <c r="J130" s="242">
        <v>412</v>
      </c>
      <c r="K130" s="242">
        <f>ROUND(P130*H130,2)</f>
        <v>2472</v>
      </c>
      <c r="L130" s="239" t="s">
        <v>197</v>
      </c>
      <c r="M130" s="36"/>
      <c r="N130" s="243" t="s">
        <v>1</v>
      </c>
      <c r="O130" s="213" t="s">
        <v>39</v>
      </c>
      <c r="P130" s="214">
        <f>I130+J130</f>
        <v>412</v>
      </c>
      <c r="Q130" s="214">
        <f>ROUND(I130*H130,2)</f>
        <v>0</v>
      </c>
      <c r="R130" s="214">
        <f>ROUND(J130*H130,2)</f>
        <v>2472</v>
      </c>
      <c r="S130" s="215">
        <v>1</v>
      </c>
      <c r="T130" s="215">
        <f>S130*H130</f>
        <v>6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1</v>
      </c>
      <c r="Z130" s="33"/>
      <c r="AA130" s="33"/>
      <c r="AB130" s="33"/>
      <c r="AC130" s="33"/>
      <c r="AD130" s="33"/>
      <c r="AE130" s="33"/>
      <c r="AR130" s="217" t="s">
        <v>198</v>
      </c>
      <c r="AT130" s="217" t="s">
        <v>193</v>
      </c>
      <c r="AU130" s="217" t="s">
        <v>84</v>
      </c>
      <c r="AY130" s="14" t="s">
        <v>183</v>
      </c>
      <c r="BE130" s="218">
        <f>IF(O130="základní",K130,0)</f>
        <v>2472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4" t="s">
        <v>84</v>
      </c>
      <c r="BK130" s="218">
        <f>ROUND(P130*H130,2)</f>
        <v>2472</v>
      </c>
      <c r="BL130" s="14" t="s">
        <v>198</v>
      </c>
      <c r="BM130" s="217" t="s">
        <v>303</v>
      </c>
    </row>
    <row r="131" s="2" customFormat="1">
      <c r="A131" s="33"/>
      <c r="B131" s="34"/>
      <c r="C131" s="35"/>
      <c r="D131" s="219" t="s">
        <v>186</v>
      </c>
      <c r="E131" s="35"/>
      <c r="F131" s="220" t="s">
        <v>200</v>
      </c>
      <c r="G131" s="35"/>
      <c r="H131" s="35"/>
      <c r="I131" s="35"/>
      <c r="J131" s="35"/>
      <c r="K131" s="35"/>
      <c r="L131" s="35"/>
      <c r="M131" s="36"/>
      <c r="N131" s="221"/>
      <c r="O131" s="222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3"/>
      <c r="AA131" s="33"/>
      <c r="AB131" s="33"/>
      <c r="AC131" s="33"/>
      <c r="AD131" s="33"/>
      <c r="AE131" s="33"/>
      <c r="AT131" s="14" t="s">
        <v>186</v>
      </c>
      <c r="AU131" s="14" t="s">
        <v>84</v>
      </c>
    </row>
    <row r="132" s="12" customFormat="1" ht="25.92" customHeight="1">
      <c r="A132" s="12"/>
      <c r="B132" s="223"/>
      <c r="C132" s="224"/>
      <c r="D132" s="225" t="s">
        <v>75</v>
      </c>
      <c r="E132" s="226" t="s">
        <v>201</v>
      </c>
      <c r="F132" s="226" t="s">
        <v>202</v>
      </c>
      <c r="G132" s="224"/>
      <c r="H132" s="224"/>
      <c r="I132" s="224"/>
      <c r="J132" s="224"/>
      <c r="K132" s="227">
        <f>BK132</f>
        <v>70528.5</v>
      </c>
      <c r="L132" s="224"/>
      <c r="M132" s="228"/>
      <c r="N132" s="229"/>
      <c r="O132" s="230"/>
      <c r="P132" s="230"/>
      <c r="Q132" s="231">
        <f>SUM(Q133:Q138)</f>
        <v>0</v>
      </c>
      <c r="R132" s="231">
        <f>SUM(R133:R138)</f>
        <v>70528.5</v>
      </c>
      <c r="S132" s="230"/>
      <c r="T132" s="232">
        <f>SUM(T133:T138)</f>
        <v>0</v>
      </c>
      <c r="U132" s="230"/>
      <c r="V132" s="232">
        <f>SUM(V133:V138)</f>
        <v>0</v>
      </c>
      <c r="W132" s="230"/>
      <c r="X132" s="232">
        <f>SUM(X133:X138)</f>
        <v>0</v>
      </c>
      <c r="Y132" s="233"/>
      <c r="Z132" s="12"/>
      <c r="AA132" s="12"/>
      <c r="AB132" s="12"/>
      <c r="AC132" s="12"/>
      <c r="AD132" s="12"/>
      <c r="AE132" s="12"/>
      <c r="AR132" s="234" t="s">
        <v>184</v>
      </c>
      <c r="AT132" s="235" t="s">
        <v>75</v>
      </c>
      <c r="AU132" s="235" t="s">
        <v>76</v>
      </c>
      <c r="AY132" s="234" t="s">
        <v>183</v>
      </c>
      <c r="BK132" s="236">
        <f>SUM(BK133:BK138)</f>
        <v>70528.5</v>
      </c>
    </row>
    <row r="133" s="2" customFormat="1" ht="24" customHeight="1">
      <c r="A133" s="33"/>
      <c r="B133" s="34"/>
      <c r="C133" s="237" t="s">
        <v>203</v>
      </c>
      <c r="D133" s="237" t="s">
        <v>193</v>
      </c>
      <c r="E133" s="238" t="s">
        <v>228</v>
      </c>
      <c r="F133" s="239" t="s">
        <v>229</v>
      </c>
      <c r="G133" s="240" t="s">
        <v>180</v>
      </c>
      <c r="H133" s="241">
        <v>105</v>
      </c>
      <c r="I133" s="242">
        <v>0</v>
      </c>
      <c r="J133" s="242">
        <v>352</v>
      </c>
      <c r="K133" s="242">
        <f>ROUND(P133*H133,2)</f>
        <v>36960</v>
      </c>
      <c r="L133" s="239" t="s">
        <v>181</v>
      </c>
      <c r="M133" s="36"/>
      <c r="N133" s="243" t="s">
        <v>1</v>
      </c>
      <c r="O133" s="213" t="s">
        <v>39</v>
      </c>
      <c r="P133" s="214">
        <f>I133+J133</f>
        <v>352</v>
      </c>
      <c r="Q133" s="214">
        <f>ROUND(I133*H133,2)</f>
        <v>0</v>
      </c>
      <c r="R133" s="214">
        <f>ROUND(J133*H133,2)</f>
        <v>36960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198</v>
      </c>
      <c r="AT133" s="217" t="s">
        <v>193</v>
      </c>
      <c r="AU133" s="217" t="s">
        <v>84</v>
      </c>
      <c r="AY133" s="14" t="s">
        <v>183</v>
      </c>
      <c r="BE133" s="218">
        <f>IF(O133="základní",K133,0)</f>
        <v>36960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84</v>
      </c>
      <c r="BK133" s="218">
        <f>ROUND(P133*H133,2)</f>
        <v>36960</v>
      </c>
      <c r="BL133" s="14" t="s">
        <v>198</v>
      </c>
      <c r="BM133" s="217" t="s">
        <v>304</v>
      </c>
    </row>
    <row r="134" s="2" customFormat="1">
      <c r="A134" s="33"/>
      <c r="B134" s="34"/>
      <c r="C134" s="35"/>
      <c r="D134" s="219" t="s">
        <v>186</v>
      </c>
      <c r="E134" s="35"/>
      <c r="F134" s="220" t="s">
        <v>231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186</v>
      </c>
      <c r="AU134" s="14" t="s">
        <v>84</v>
      </c>
    </row>
    <row r="135" s="2" customFormat="1" ht="24" customHeight="1">
      <c r="A135" s="33"/>
      <c r="B135" s="34"/>
      <c r="C135" s="237" t="s">
        <v>192</v>
      </c>
      <c r="D135" s="237" t="s">
        <v>193</v>
      </c>
      <c r="E135" s="238" t="s">
        <v>232</v>
      </c>
      <c r="F135" s="239" t="s">
        <v>233</v>
      </c>
      <c r="G135" s="240" t="s">
        <v>180</v>
      </c>
      <c r="H135" s="241">
        <v>105</v>
      </c>
      <c r="I135" s="242">
        <v>0</v>
      </c>
      <c r="J135" s="242">
        <v>26.699999999999999</v>
      </c>
      <c r="K135" s="242">
        <f>ROUND(P135*H135,2)</f>
        <v>2803.5</v>
      </c>
      <c r="L135" s="239" t="s">
        <v>181</v>
      </c>
      <c r="M135" s="36"/>
      <c r="N135" s="243" t="s">
        <v>1</v>
      </c>
      <c r="O135" s="213" t="s">
        <v>39</v>
      </c>
      <c r="P135" s="214">
        <f>I135+J135</f>
        <v>26.699999999999999</v>
      </c>
      <c r="Q135" s="214">
        <f>ROUND(I135*H135,2)</f>
        <v>0</v>
      </c>
      <c r="R135" s="214">
        <f>ROUND(J135*H135,2)</f>
        <v>2803.5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198</v>
      </c>
      <c r="AT135" s="217" t="s">
        <v>193</v>
      </c>
      <c r="AU135" s="217" t="s">
        <v>84</v>
      </c>
      <c r="AY135" s="14" t="s">
        <v>183</v>
      </c>
      <c r="BE135" s="218">
        <f>IF(O135="základní",K135,0)</f>
        <v>2803.5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84</v>
      </c>
      <c r="BK135" s="218">
        <f>ROUND(P135*H135,2)</f>
        <v>2803.5</v>
      </c>
      <c r="BL135" s="14" t="s">
        <v>198</v>
      </c>
      <c r="BM135" s="217" t="s">
        <v>305</v>
      </c>
    </row>
    <row r="136" s="2" customFormat="1">
      <c r="A136" s="33"/>
      <c r="B136" s="34"/>
      <c r="C136" s="35"/>
      <c r="D136" s="219" t="s">
        <v>186</v>
      </c>
      <c r="E136" s="35"/>
      <c r="F136" s="220" t="s">
        <v>233</v>
      </c>
      <c r="G136" s="35"/>
      <c r="H136" s="35"/>
      <c r="I136" s="35"/>
      <c r="J136" s="35"/>
      <c r="K136" s="35"/>
      <c r="L136" s="35"/>
      <c r="M136" s="36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3"/>
      <c r="AA136" s="33"/>
      <c r="AB136" s="33"/>
      <c r="AC136" s="33"/>
      <c r="AD136" s="33"/>
      <c r="AE136" s="33"/>
      <c r="AT136" s="14" t="s">
        <v>186</v>
      </c>
      <c r="AU136" s="14" t="s">
        <v>84</v>
      </c>
    </row>
    <row r="137" s="2" customFormat="1" ht="24" customHeight="1">
      <c r="A137" s="33"/>
      <c r="B137" s="34"/>
      <c r="C137" s="237" t="s">
        <v>184</v>
      </c>
      <c r="D137" s="237" t="s">
        <v>193</v>
      </c>
      <c r="E137" s="238" t="s">
        <v>235</v>
      </c>
      <c r="F137" s="239" t="s">
        <v>236</v>
      </c>
      <c r="G137" s="240" t="s">
        <v>180</v>
      </c>
      <c r="H137" s="241">
        <v>105</v>
      </c>
      <c r="I137" s="242">
        <v>0</v>
      </c>
      <c r="J137" s="242">
        <v>293</v>
      </c>
      <c r="K137" s="242">
        <f>ROUND(P137*H137,2)</f>
        <v>30765</v>
      </c>
      <c r="L137" s="239" t="s">
        <v>181</v>
      </c>
      <c r="M137" s="36"/>
      <c r="N137" s="243" t="s">
        <v>1</v>
      </c>
      <c r="O137" s="213" t="s">
        <v>39</v>
      </c>
      <c r="P137" s="214">
        <f>I137+J137</f>
        <v>293</v>
      </c>
      <c r="Q137" s="214">
        <f>ROUND(I137*H137,2)</f>
        <v>0</v>
      </c>
      <c r="R137" s="214">
        <f>ROUND(J137*H137,2)</f>
        <v>30765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198</v>
      </c>
      <c r="AT137" s="217" t="s">
        <v>193</v>
      </c>
      <c r="AU137" s="217" t="s">
        <v>84</v>
      </c>
      <c r="AY137" s="14" t="s">
        <v>183</v>
      </c>
      <c r="BE137" s="218">
        <f>IF(O137="základní",K137,0)</f>
        <v>30765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84</v>
      </c>
      <c r="BK137" s="218">
        <f>ROUND(P137*H137,2)</f>
        <v>30765</v>
      </c>
      <c r="BL137" s="14" t="s">
        <v>198</v>
      </c>
      <c r="BM137" s="217" t="s">
        <v>306</v>
      </c>
    </row>
    <row r="138" s="2" customFormat="1">
      <c r="A138" s="33"/>
      <c r="B138" s="34"/>
      <c r="C138" s="35"/>
      <c r="D138" s="219" t="s">
        <v>186</v>
      </c>
      <c r="E138" s="35"/>
      <c r="F138" s="220" t="s">
        <v>236</v>
      </c>
      <c r="G138" s="35"/>
      <c r="H138" s="35"/>
      <c r="I138" s="35"/>
      <c r="J138" s="35"/>
      <c r="K138" s="35"/>
      <c r="L138" s="35"/>
      <c r="M138" s="36"/>
      <c r="N138" s="221"/>
      <c r="O138" s="222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33"/>
      <c r="AA138" s="33"/>
      <c r="AB138" s="33"/>
      <c r="AC138" s="33"/>
      <c r="AD138" s="33"/>
      <c r="AE138" s="33"/>
      <c r="AT138" s="14" t="s">
        <v>186</v>
      </c>
      <c r="AU138" s="14" t="s">
        <v>84</v>
      </c>
    </row>
    <row r="139" s="12" customFormat="1" ht="25.92" customHeight="1">
      <c r="A139" s="12"/>
      <c r="B139" s="223"/>
      <c r="C139" s="224"/>
      <c r="D139" s="225" t="s">
        <v>75</v>
      </c>
      <c r="E139" s="226" t="s">
        <v>211</v>
      </c>
      <c r="F139" s="226" t="s">
        <v>212</v>
      </c>
      <c r="G139" s="224"/>
      <c r="H139" s="224"/>
      <c r="I139" s="224"/>
      <c r="J139" s="224"/>
      <c r="K139" s="227">
        <f>BK139</f>
        <v>4560</v>
      </c>
      <c r="L139" s="224"/>
      <c r="M139" s="228"/>
      <c r="N139" s="229"/>
      <c r="O139" s="230"/>
      <c r="P139" s="230"/>
      <c r="Q139" s="231">
        <f>Q140</f>
        <v>0</v>
      </c>
      <c r="R139" s="231">
        <f>R140</f>
        <v>4560</v>
      </c>
      <c r="S139" s="230"/>
      <c r="T139" s="232">
        <f>T140</f>
        <v>0</v>
      </c>
      <c r="U139" s="230"/>
      <c r="V139" s="232">
        <f>V140</f>
        <v>0</v>
      </c>
      <c r="W139" s="230"/>
      <c r="X139" s="232">
        <f>X140</f>
        <v>0</v>
      </c>
      <c r="Y139" s="233"/>
      <c r="Z139" s="12"/>
      <c r="AA139" s="12"/>
      <c r="AB139" s="12"/>
      <c r="AC139" s="12"/>
      <c r="AD139" s="12"/>
      <c r="AE139" s="12"/>
      <c r="AR139" s="234" t="s">
        <v>192</v>
      </c>
      <c r="AT139" s="235" t="s">
        <v>75</v>
      </c>
      <c r="AU139" s="235" t="s">
        <v>76</v>
      </c>
      <c r="AY139" s="234" t="s">
        <v>183</v>
      </c>
      <c r="BK139" s="236">
        <f>BK140</f>
        <v>4560</v>
      </c>
    </row>
    <row r="140" s="12" customFormat="1" ht="22.8" customHeight="1">
      <c r="A140" s="12"/>
      <c r="B140" s="223"/>
      <c r="C140" s="224"/>
      <c r="D140" s="225" t="s">
        <v>75</v>
      </c>
      <c r="E140" s="244" t="s">
        <v>213</v>
      </c>
      <c r="F140" s="244" t="s">
        <v>214</v>
      </c>
      <c r="G140" s="224"/>
      <c r="H140" s="224"/>
      <c r="I140" s="224"/>
      <c r="J140" s="224"/>
      <c r="K140" s="245">
        <f>BK140</f>
        <v>4560</v>
      </c>
      <c r="L140" s="224"/>
      <c r="M140" s="228"/>
      <c r="N140" s="229"/>
      <c r="O140" s="230"/>
      <c r="P140" s="230"/>
      <c r="Q140" s="231">
        <f>SUM(Q141:Q142)</f>
        <v>0</v>
      </c>
      <c r="R140" s="231">
        <f>SUM(R141:R142)</f>
        <v>4560</v>
      </c>
      <c r="S140" s="230"/>
      <c r="T140" s="232">
        <f>SUM(T141:T142)</f>
        <v>0</v>
      </c>
      <c r="U140" s="230"/>
      <c r="V140" s="232">
        <f>SUM(V141:V142)</f>
        <v>0</v>
      </c>
      <c r="W140" s="230"/>
      <c r="X140" s="232">
        <f>SUM(X141:X142)</f>
        <v>0</v>
      </c>
      <c r="Y140" s="233"/>
      <c r="Z140" s="12"/>
      <c r="AA140" s="12"/>
      <c r="AB140" s="12"/>
      <c r="AC140" s="12"/>
      <c r="AD140" s="12"/>
      <c r="AE140" s="12"/>
      <c r="AR140" s="234" t="s">
        <v>192</v>
      </c>
      <c r="AT140" s="235" t="s">
        <v>75</v>
      </c>
      <c r="AU140" s="235" t="s">
        <v>84</v>
      </c>
      <c r="AY140" s="234" t="s">
        <v>183</v>
      </c>
      <c r="BK140" s="236">
        <f>SUM(BK141:BK142)</f>
        <v>4560</v>
      </c>
    </row>
    <row r="141" s="2" customFormat="1" ht="24" customHeight="1">
      <c r="A141" s="33"/>
      <c r="B141" s="34"/>
      <c r="C141" s="237" t="s">
        <v>238</v>
      </c>
      <c r="D141" s="237" t="s">
        <v>193</v>
      </c>
      <c r="E141" s="238" t="s">
        <v>216</v>
      </c>
      <c r="F141" s="239" t="s">
        <v>217</v>
      </c>
      <c r="G141" s="240" t="s">
        <v>218</v>
      </c>
      <c r="H141" s="241">
        <v>240</v>
      </c>
      <c r="I141" s="242">
        <v>0</v>
      </c>
      <c r="J141" s="242">
        <v>19</v>
      </c>
      <c r="K141" s="242">
        <f>ROUND(P141*H141,2)</f>
        <v>4560</v>
      </c>
      <c r="L141" s="239" t="s">
        <v>219</v>
      </c>
      <c r="M141" s="36"/>
      <c r="N141" s="243" t="s">
        <v>1</v>
      </c>
      <c r="O141" s="213" t="s">
        <v>39</v>
      </c>
      <c r="P141" s="214">
        <f>I141+J141</f>
        <v>19</v>
      </c>
      <c r="Q141" s="214">
        <f>ROUND(I141*H141,2)</f>
        <v>0</v>
      </c>
      <c r="R141" s="214">
        <f>ROUND(J141*H141,2)</f>
        <v>4560</v>
      </c>
      <c r="S141" s="215">
        <v>0</v>
      </c>
      <c r="T141" s="215">
        <f>S141*H141</f>
        <v>0</v>
      </c>
      <c r="U141" s="215">
        <v>0</v>
      </c>
      <c r="V141" s="215">
        <f>U141*H141</f>
        <v>0</v>
      </c>
      <c r="W141" s="215">
        <v>0</v>
      </c>
      <c r="X141" s="215">
        <f>W141*H141</f>
        <v>0</v>
      </c>
      <c r="Y141" s="216" t="s">
        <v>1</v>
      </c>
      <c r="Z141" s="33"/>
      <c r="AA141" s="33"/>
      <c r="AB141" s="33"/>
      <c r="AC141" s="33"/>
      <c r="AD141" s="33"/>
      <c r="AE141" s="33"/>
      <c r="AR141" s="217" t="s">
        <v>220</v>
      </c>
      <c r="AT141" s="217" t="s">
        <v>193</v>
      </c>
      <c r="AU141" s="217" t="s">
        <v>86</v>
      </c>
      <c r="AY141" s="14" t="s">
        <v>183</v>
      </c>
      <c r="BE141" s="218">
        <f>IF(O141="základní",K141,0)</f>
        <v>4560</v>
      </c>
      <c r="BF141" s="218">
        <f>IF(O141="snížená",K141,0)</f>
        <v>0</v>
      </c>
      <c r="BG141" s="218">
        <f>IF(O141="zákl. přenesená",K141,0)</f>
        <v>0</v>
      </c>
      <c r="BH141" s="218">
        <f>IF(O141="sníž. přenesená",K141,0)</f>
        <v>0</v>
      </c>
      <c r="BI141" s="218">
        <f>IF(O141="nulová",K141,0)</f>
        <v>0</v>
      </c>
      <c r="BJ141" s="14" t="s">
        <v>84</v>
      </c>
      <c r="BK141" s="218">
        <f>ROUND(P141*H141,2)</f>
        <v>4560</v>
      </c>
      <c r="BL141" s="14" t="s">
        <v>220</v>
      </c>
      <c r="BM141" s="217" t="s">
        <v>307</v>
      </c>
    </row>
    <row r="142" s="2" customFormat="1">
      <c r="A142" s="33"/>
      <c r="B142" s="34"/>
      <c r="C142" s="35"/>
      <c r="D142" s="219" t="s">
        <v>186</v>
      </c>
      <c r="E142" s="35"/>
      <c r="F142" s="220" t="s">
        <v>217</v>
      </c>
      <c r="G142" s="35"/>
      <c r="H142" s="35"/>
      <c r="I142" s="35"/>
      <c r="J142" s="35"/>
      <c r="K142" s="35"/>
      <c r="L142" s="35"/>
      <c r="M142" s="36"/>
      <c r="N142" s="246"/>
      <c r="O142" s="247"/>
      <c r="P142" s="248"/>
      <c r="Q142" s="248"/>
      <c r="R142" s="248"/>
      <c r="S142" s="248"/>
      <c r="T142" s="248"/>
      <c r="U142" s="248"/>
      <c r="V142" s="248"/>
      <c r="W142" s="248"/>
      <c r="X142" s="248"/>
      <c r="Y142" s="249"/>
      <c r="Z142" s="33"/>
      <c r="AA142" s="33"/>
      <c r="AB142" s="33"/>
      <c r="AC142" s="33"/>
      <c r="AD142" s="33"/>
      <c r="AE142" s="33"/>
      <c r="AT142" s="14" t="s">
        <v>186</v>
      </c>
      <c r="AU142" s="14" t="s">
        <v>86</v>
      </c>
    </row>
    <row r="143" s="2" customFormat="1" ht="6.96" customHeight="1">
      <c r="A143" s="33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36"/>
      <c r="N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sheet="1" autoFilter="0" formatColumns="0" formatRows="0" objects="1" scenarios="1" spinCount="100000" saltValue="HHR1G06TsgewW6WdtpKRm0gwNoR7np8mmq+O7F5cKV4L67516b5qa4Gpnoomm14Qd05zQb+il4N9O7BumGA6zw==" hashValue="2lppQyIBHsGEfTtimzicCfJNGko1Zrn5LRWUlLrNfy86anh30JUa2CM79j7m6m7Ozj2wDqnKGduHjX3vvwjoLQ==" algorithmName="SHA-512" password="CC35"/>
  <autoFilter ref="C123:L14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" customWidth="1"/>
    <col min="10" max="10" width="20.17" style="1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4.17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116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86</v>
      </c>
    </row>
    <row r="4" s="1" customFormat="1" ht="24.96" customHeight="1">
      <c r="B4" s="17"/>
      <c r="D4" s="137" t="s">
        <v>142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2019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143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308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31. 7. 2019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tr">
        <f>IF('Rekapitulace stavby'!AN19="","",'Rekapitulace stavby'!AN19)</f>
        <v/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tr">
        <f>IF('Rekapitulace stavby'!E20="","",'Rekapitulace stavby'!E20)</f>
        <v xml:space="preserve"> </v>
      </c>
      <c r="F24" s="33"/>
      <c r="G24" s="33"/>
      <c r="H24" s="33"/>
      <c r="I24" s="139" t="s">
        <v>25</v>
      </c>
      <c r="J24" s="142" t="str">
        <f>IF('Rekapitulace stavby'!AN20="","",'Rekapitulace stavby'!AN20)</f>
        <v/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29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145</v>
      </c>
      <c r="E30" s="33"/>
      <c r="F30" s="33"/>
      <c r="G30" s="33"/>
      <c r="H30" s="33"/>
      <c r="I30" s="33"/>
      <c r="J30" s="33"/>
      <c r="K30" s="149">
        <f>K96</f>
        <v>199848.79999999999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31</v>
      </c>
      <c r="F31" s="33"/>
      <c r="G31" s="33"/>
      <c r="H31" s="33"/>
      <c r="I31" s="33"/>
      <c r="J31" s="33"/>
      <c r="K31" s="150">
        <f>I96</f>
        <v>178344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32</v>
      </c>
      <c r="F32" s="33"/>
      <c r="G32" s="33"/>
      <c r="H32" s="33"/>
      <c r="I32" s="33"/>
      <c r="J32" s="33"/>
      <c r="K32" s="150">
        <f>J96</f>
        <v>21504.799999999999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146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34</v>
      </c>
      <c r="E34" s="33"/>
      <c r="F34" s="33"/>
      <c r="G34" s="33"/>
      <c r="H34" s="33"/>
      <c r="I34" s="33"/>
      <c r="J34" s="33"/>
      <c r="K34" s="153">
        <f>ROUND(K30 + K33, 2)</f>
        <v>199848.79999999999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36</v>
      </c>
      <c r="G36" s="33"/>
      <c r="H36" s="33"/>
      <c r="I36" s="154" t="s">
        <v>35</v>
      </c>
      <c r="J36" s="33"/>
      <c r="K36" s="154" t="s">
        <v>37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38</v>
      </c>
      <c r="E37" s="139" t="s">
        <v>39</v>
      </c>
      <c r="F37" s="150">
        <f>ROUND((SUM(BE103:BE104) + SUM(BE124:BE142)),  2)</f>
        <v>199848.79999999999</v>
      </c>
      <c r="G37" s="33"/>
      <c r="H37" s="33"/>
      <c r="I37" s="156">
        <v>0.20999999999999999</v>
      </c>
      <c r="J37" s="33"/>
      <c r="K37" s="150">
        <f>ROUND(((SUM(BE103:BE104) + SUM(BE124:BE142))*I37),  2)</f>
        <v>41968.25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40</v>
      </c>
      <c r="F38" s="150">
        <f>ROUND((SUM(BF103:BF104) + SUM(BF124:BF142)),  2)</f>
        <v>0</v>
      </c>
      <c r="G38" s="33"/>
      <c r="H38" s="33"/>
      <c r="I38" s="156">
        <v>0.14999999999999999</v>
      </c>
      <c r="J38" s="33"/>
      <c r="K38" s="150">
        <f>ROUND(((SUM(BF103:BF104) + SUM(BF124:BF142))*I38),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41</v>
      </c>
      <c r="F39" s="150">
        <f>ROUND((SUM(BG103:BG104) + SUM(BG124:BG142)),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42</v>
      </c>
      <c r="F40" s="150">
        <f>ROUND((SUM(BH103:BH104) + SUM(BH124:BH142)),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43</v>
      </c>
      <c r="F41" s="150">
        <f>ROUND((SUM(BI103:BI104) + SUM(BI124:BI142)),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44</v>
      </c>
      <c r="E43" s="159"/>
      <c r="F43" s="159"/>
      <c r="G43" s="160" t="s">
        <v>45</v>
      </c>
      <c r="H43" s="161" t="s">
        <v>46</v>
      </c>
      <c r="I43" s="159"/>
      <c r="J43" s="159"/>
      <c r="K43" s="162">
        <f>SUM(K34:K41)</f>
        <v>241817.04999999999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147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2019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143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PS11 - PZS km 240,276 1C trať Brno - Kolín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31. 7. 2019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 xml:space="preserve"> 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148</v>
      </c>
      <c r="D94" s="133"/>
      <c r="E94" s="133"/>
      <c r="F94" s="133"/>
      <c r="G94" s="133"/>
      <c r="H94" s="133"/>
      <c r="I94" s="177" t="s">
        <v>149</v>
      </c>
      <c r="J94" s="177" t="s">
        <v>150</v>
      </c>
      <c r="K94" s="177" t="s">
        <v>151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152</v>
      </c>
      <c r="D96" s="35"/>
      <c r="E96" s="35"/>
      <c r="F96" s="35"/>
      <c r="G96" s="35"/>
      <c r="H96" s="35"/>
      <c r="I96" s="104">
        <f>Q124</f>
        <v>178344</v>
      </c>
      <c r="J96" s="104">
        <f>R124</f>
        <v>21504.799999999999</v>
      </c>
      <c r="K96" s="104">
        <f>K124</f>
        <v>199848.79999999999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153</v>
      </c>
    </row>
    <row r="97" s="9" customFormat="1" ht="24.96" customHeight="1">
      <c r="A97" s="9"/>
      <c r="B97" s="179"/>
      <c r="C97" s="180"/>
      <c r="D97" s="181" t="s">
        <v>154</v>
      </c>
      <c r="E97" s="182"/>
      <c r="F97" s="182"/>
      <c r="G97" s="182"/>
      <c r="H97" s="182"/>
      <c r="I97" s="183">
        <f>Q129</f>
        <v>0</v>
      </c>
      <c r="J97" s="183">
        <f>R129</f>
        <v>824</v>
      </c>
      <c r="K97" s="183">
        <f>K129</f>
        <v>824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155</v>
      </c>
      <c r="E98" s="182"/>
      <c r="F98" s="182"/>
      <c r="G98" s="182"/>
      <c r="H98" s="182"/>
      <c r="I98" s="183">
        <f>Q132</f>
        <v>0</v>
      </c>
      <c r="J98" s="183">
        <f>R132</f>
        <v>16120.799999999999</v>
      </c>
      <c r="K98" s="183">
        <f>K132</f>
        <v>16120.799999999999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156</v>
      </c>
      <c r="E99" s="182"/>
      <c r="F99" s="182"/>
      <c r="G99" s="182"/>
      <c r="H99" s="182"/>
      <c r="I99" s="183">
        <f>Q139</f>
        <v>0</v>
      </c>
      <c r="J99" s="183">
        <f>R139</f>
        <v>4560</v>
      </c>
      <c r="K99" s="183">
        <f>K139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157</v>
      </c>
      <c r="E100" s="188"/>
      <c r="F100" s="188"/>
      <c r="G100" s="188"/>
      <c r="H100" s="188"/>
      <c r="I100" s="189">
        <f>Q140</f>
        <v>0</v>
      </c>
      <c r="J100" s="189">
        <f>R140</f>
        <v>4560</v>
      </c>
      <c r="K100" s="189">
        <f>K140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158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38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141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199848.79999999999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159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2019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143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PS11 - PZS km 240,276 1C trať Brno - Kolín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31. 7. 2019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5.1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 xml:space="preserve"> 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160</v>
      </c>
      <c r="D123" s="196" t="s">
        <v>59</v>
      </c>
      <c r="E123" s="196" t="s">
        <v>55</v>
      </c>
      <c r="F123" s="196" t="s">
        <v>56</v>
      </c>
      <c r="G123" s="196" t="s">
        <v>161</v>
      </c>
      <c r="H123" s="196" t="s">
        <v>162</v>
      </c>
      <c r="I123" s="196" t="s">
        <v>163</v>
      </c>
      <c r="J123" s="196" t="s">
        <v>164</v>
      </c>
      <c r="K123" s="196" t="s">
        <v>151</v>
      </c>
      <c r="L123" s="197" t="s">
        <v>165</v>
      </c>
      <c r="M123" s="198"/>
      <c r="N123" s="94" t="s">
        <v>1</v>
      </c>
      <c r="O123" s="95" t="s">
        <v>38</v>
      </c>
      <c r="P123" s="95" t="s">
        <v>166</v>
      </c>
      <c r="Q123" s="95" t="s">
        <v>167</v>
      </c>
      <c r="R123" s="95" t="s">
        <v>168</v>
      </c>
      <c r="S123" s="95" t="s">
        <v>169</v>
      </c>
      <c r="T123" s="95" t="s">
        <v>170</v>
      </c>
      <c r="U123" s="95" t="s">
        <v>171</v>
      </c>
      <c r="V123" s="95" t="s">
        <v>172</v>
      </c>
      <c r="W123" s="95" t="s">
        <v>173</v>
      </c>
      <c r="X123" s="95" t="s">
        <v>174</v>
      </c>
      <c r="Y123" s="96" t="s">
        <v>175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176</v>
      </c>
      <c r="D124" s="35"/>
      <c r="E124" s="35"/>
      <c r="F124" s="35"/>
      <c r="G124" s="35"/>
      <c r="H124" s="35"/>
      <c r="I124" s="35"/>
      <c r="J124" s="35"/>
      <c r="K124" s="199">
        <f>BK124</f>
        <v>199848.79999999999</v>
      </c>
      <c r="L124" s="35"/>
      <c r="M124" s="36"/>
      <c r="N124" s="97"/>
      <c r="O124" s="200"/>
      <c r="P124" s="98"/>
      <c r="Q124" s="201">
        <f>Q125+SUM(Q126:Q129)+Q132+Q139</f>
        <v>178344</v>
      </c>
      <c r="R124" s="201">
        <f>R125+SUM(R126:R129)+R132+R139</f>
        <v>21504.799999999999</v>
      </c>
      <c r="S124" s="98"/>
      <c r="T124" s="202">
        <f>T125+SUM(T126:T129)+T132+T139</f>
        <v>2</v>
      </c>
      <c r="U124" s="98"/>
      <c r="V124" s="202">
        <f>V125+SUM(V126:V129)+V132+V139</f>
        <v>0</v>
      </c>
      <c r="W124" s="98"/>
      <c r="X124" s="202">
        <f>X125+SUM(X126:X129)+X132+X139</f>
        <v>0</v>
      </c>
      <c r="Y124" s="99"/>
      <c r="Z124" s="33"/>
      <c r="AA124" s="33"/>
      <c r="AB124" s="33"/>
      <c r="AC124" s="33"/>
      <c r="AD124" s="33"/>
      <c r="AE124" s="33"/>
      <c r="AT124" s="14" t="s">
        <v>75</v>
      </c>
      <c r="AU124" s="14" t="s">
        <v>153</v>
      </c>
      <c r="BK124" s="203">
        <f>BK125+SUM(BK126:BK129)+BK132+BK139</f>
        <v>199848.79999999999</v>
      </c>
    </row>
    <row r="125" s="2" customFormat="1" ht="36" customHeight="1">
      <c r="A125" s="33"/>
      <c r="B125" s="34"/>
      <c r="C125" s="204" t="s">
        <v>84</v>
      </c>
      <c r="D125" s="204" t="s">
        <v>177</v>
      </c>
      <c r="E125" s="205" t="s">
        <v>309</v>
      </c>
      <c r="F125" s="206" t="s">
        <v>310</v>
      </c>
      <c r="G125" s="207" t="s">
        <v>180</v>
      </c>
      <c r="H125" s="208">
        <v>24</v>
      </c>
      <c r="I125" s="209">
        <v>6810</v>
      </c>
      <c r="J125" s="210"/>
      <c r="K125" s="209">
        <f>ROUND(P125*H125,2)</f>
        <v>163440</v>
      </c>
      <c r="L125" s="206" t="s">
        <v>181</v>
      </c>
      <c r="M125" s="211"/>
      <c r="N125" s="212" t="s">
        <v>1</v>
      </c>
      <c r="O125" s="213" t="s">
        <v>39</v>
      </c>
      <c r="P125" s="214">
        <f>I125+J125</f>
        <v>6810</v>
      </c>
      <c r="Q125" s="214">
        <f>ROUND(I125*H125,2)</f>
        <v>163440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182</v>
      </c>
      <c r="AT125" s="217" t="s">
        <v>177</v>
      </c>
      <c r="AU125" s="217" t="s">
        <v>76</v>
      </c>
      <c r="AY125" s="14" t="s">
        <v>183</v>
      </c>
      <c r="BE125" s="218">
        <f>IF(O125="základní",K125,0)</f>
        <v>163440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84</v>
      </c>
      <c r="BK125" s="218">
        <f>ROUND(P125*H125,2)</f>
        <v>163440</v>
      </c>
      <c r="BL125" s="14" t="s">
        <v>184</v>
      </c>
      <c r="BM125" s="217" t="s">
        <v>311</v>
      </c>
    </row>
    <row r="126" s="2" customFormat="1">
      <c r="A126" s="33"/>
      <c r="B126" s="34"/>
      <c r="C126" s="35"/>
      <c r="D126" s="219" t="s">
        <v>186</v>
      </c>
      <c r="E126" s="35"/>
      <c r="F126" s="220" t="s">
        <v>310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186</v>
      </c>
      <c r="AU126" s="14" t="s">
        <v>76</v>
      </c>
    </row>
    <row r="127" s="2" customFormat="1" ht="48" customHeight="1">
      <c r="A127" s="33"/>
      <c r="B127" s="34"/>
      <c r="C127" s="204" t="s">
        <v>86</v>
      </c>
      <c r="D127" s="204" t="s">
        <v>177</v>
      </c>
      <c r="E127" s="205" t="s">
        <v>300</v>
      </c>
      <c r="F127" s="206" t="s">
        <v>301</v>
      </c>
      <c r="G127" s="207" t="s">
        <v>180</v>
      </c>
      <c r="H127" s="208">
        <v>24</v>
      </c>
      <c r="I127" s="209">
        <v>621</v>
      </c>
      <c r="J127" s="210"/>
      <c r="K127" s="209">
        <f>ROUND(P127*H127,2)</f>
        <v>14904</v>
      </c>
      <c r="L127" s="206" t="s">
        <v>181</v>
      </c>
      <c r="M127" s="211"/>
      <c r="N127" s="212" t="s">
        <v>1</v>
      </c>
      <c r="O127" s="213" t="s">
        <v>39</v>
      </c>
      <c r="P127" s="214">
        <f>I127+J127</f>
        <v>621</v>
      </c>
      <c r="Q127" s="214">
        <f>ROUND(I127*H127,2)</f>
        <v>14904</v>
      </c>
      <c r="R127" s="214">
        <f>ROUND(J127*H127,2)</f>
        <v>0</v>
      </c>
      <c r="S127" s="215">
        <v>0</v>
      </c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1</v>
      </c>
      <c r="Z127" s="33"/>
      <c r="AA127" s="33"/>
      <c r="AB127" s="33"/>
      <c r="AC127" s="33"/>
      <c r="AD127" s="33"/>
      <c r="AE127" s="33"/>
      <c r="AR127" s="217" t="s">
        <v>182</v>
      </c>
      <c r="AT127" s="217" t="s">
        <v>177</v>
      </c>
      <c r="AU127" s="217" t="s">
        <v>76</v>
      </c>
      <c r="AY127" s="14" t="s">
        <v>183</v>
      </c>
      <c r="BE127" s="218">
        <f>IF(O127="základní",K127,0)</f>
        <v>14904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4" t="s">
        <v>84</v>
      </c>
      <c r="BK127" s="218">
        <f>ROUND(P127*H127,2)</f>
        <v>14904</v>
      </c>
      <c r="BL127" s="14" t="s">
        <v>184</v>
      </c>
      <c r="BM127" s="217" t="s">
        <v>312</v>
      </c>
    </row>
    <row r="128" s="2" customFormat="1">
      <c r="A128" s="33"/>
      <c r="B128" s="34"/>
      <c r="C128" s="35"/>
      <c r="D128" s="219" t="s">
        <v>186</v>
      </c>
      <c r="E128" s="35"/>
      <c r="F128" s="220" t="s">
        <v>301</v>
      </c>
      <c r="G128" s="35"/>
      <c r="H128" s="35"/>
      <c r="I128" s="35"/>
      <c r="J128" s="35"/>
      <c r="K128" s="35"/>
      <c r="L128" s="35"/>
      <c r="M128" s="36"/>
      <c r="N128" s="221"/>
      <c r="O128" s="222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3"/>
      <c r="AA128" s="33"/>
      <c r="AB128" s="33"/>
      <c r="AC128" s="33"/>
      <c r="AD128" s="33"/>
      <c r="AE128" s="33"/>
      <c r="AT128" s="14" t="s">
        <v>186</v>
      </c>
      <c r="AU128" s="14" t="s">
        <v>76</v>
      </c>
    </row>
    <row r="129" s="12" customFormat="1" ht="25.92" customHeight="1">
      <c r="A129" s="12"/>
      <c r="B129" s="223"/>
      <c r="C129" s="224"/>
      <c r="D129" s="225" t="s">
        <v>75</v>
      </c>
      <c r="E129" s="226" t="s">
        <v>190</v>
      </c>
      <c r="F129" s="226" t="s">
        <v>191</v>
      </c>
      <c r="G129" s="224"/>
      <c r="H129" s="224"/>
      <c r="I129" s="224"/>
      <c r="J129" s="224"/>
      <c r="K129" s="227">
        <f>BK129</f>
        <v>824</v>
      </c>
      <c r="L129" s="224"/>
      <c r="M129" s="228"/>
      <c r="N129" s="229"/>
      <c r="O129" s="230"/>
      <c r="P129" s="230"/>
      <c r="Q129" s="231">
        <f>SUM(Q130:Q131)</f>
        <v>0</v>
      </c>
      <c r="R129" s="231">
        <f>SUM(R130:R131)</f>
        <v>824</v>
      </c>
      <c r="S129" s="230"/>
      <c r="T129" s="232">
        <f>SUM(T130:T131)</f>
        <v>2</v>
      </c>
      <c r="U129" s="230"/>
      <c r="V129" s="232">
        <f>SUM(V130:V131)</f>
        <v>0</v>
      </c>
      <c r="W129" s="230"/>
      <c r="X129" s="232">
        <f>SUM(X130:X131)</f>
        <v>0</v>
      </c>
      <c r="Y129" s="233"/>
      <c r="Z129" s="12"/>
      <c r="AA129" s="12"/>
      <c r="AB129" s="12"/>
      <c r="AC129" s="12"/>
      <c r="AD129" s="12"/>
      <c r="AE129" s="12"/>
      <c r="AR129" s="234" t="s">
        <v>184</v>
      </c>
      <c r="AT129" s="235" t="s">
        <v>75</v>
      </c>
      <c r="AU129" s="235" t="s">
        <v>76</v>
      </c>
      <c r="AY129" s="234" t="s">
        <v>183</v>
      </c>
      <c r="BK129" s="236">
        <f>SUM(BK130:BK131)</f>
        <v>824</v>
      </c>
    </row>
    <row r="130" s="2" customFormat="1" ht="24" customHeight="1">
      <c r="A130" s="33"/>
      <c r="B130" s="34"/>
      <c r="C130" s="237" t="s">
        <v>215</v>
      </c>
      <c r="D130" s="237" t="s">
        <v>193</v>
      </c>
      <c r="E130" s="238" t="s">
        <v>194</v>
      </c>
      <c r="F130" s="239" t="s">
        <v>195</v>
      </c>
      <c r="G130" s="240" t="s">
        <v>196</v>
      </c>
      <c r="H130" s="241">
        <v>2</v>
      </c>
      <c r="I130" s="242">
        <v>0</v>
      </c>
      <c r="J130" s="242">
        <v>412</v>
      </c>
      <c r="K130" s="242">
        <f>ROUND(P130*H130,2)</f>
        <v>824</v>
      </c>
      <c r="L130" s="239" t="s">
        <v>197</v>
      </c>
      <c r="M130" s="36"/>
      <c r="N130" s="243" t="s">
        <v>1</v>
      </c>
      <c r="O130" s="213" t="s">
        <v>39</v>
      </c>
      <c r="P130" s="214">
        <f>I130+J130</f>
        <v>412</v>
      </c>
      <c r="Q130" s="214">
        <f>ROUND(I130*H130,2)</f>
        <v>0</v>
      </c>
      <c r="R130" s="214">
        <f>ROUND(J130*H130,2)</f>
        <v>824</v>
      </c>
      <c r="S130" s="215">
        <v>1</v>
      </c>
      <c r="T130" s="215">
        <f>S130*H130</f>
        <v>2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1</v>
      </c>
      <c r="Z130" s="33"/>
      <c r="AA130" s="33"/>
      <c r="AB130" s="33"/>
      <c r="AC130" s="33"/>
      <c r="AD130" s="33"/>
      <c r="AE130" s="33"/>
      <c r="AR130" s="217" t="s">
        <v>198</v>
      </c>
      <c r="AT130" s="217" t="s">
        <v>193</v>
      </c>
      <c r="AU130" s="217" t="s">
        <v>84</v>
      </c>
      <c r="AY130" s="14" t="s">
        <v>183</v>
      </c>
      <c r="BE130" s="218">
        <f>IF(O130="základní",K130,0)</f>
        <v>824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4" t="s">
        <v>84</v>
      </c>
      <c r="BK130" s="218">
        <f>ROUND(P130*H130,2)</f>
        <v>824</v>
      </c>
      <c r="BL130" s="14" t="s">
        <v>198</v>
      </c>
      <c r="BM130" s="217" t="s">
        <v>313</v>
      </c>
    </row>
    <row r="131" s="2" customFormat="1">
      <c r="A131" s="33"/>
      <c r="B131" s="34"/>
      <c r="C131" s="35"/>
      <c r="D131" s="219" t="s">
        <v>186</v>
      </c>
      <c r="E131" s="35"/>
      <c r="F131" s="220" t="s">
        <v>200</v>
      </c>
      <c r="G131" s="35"/>
      <c r="H131" s="35"/>
      <c r="I131" s="35"/>
      <c r="J131" s="35"/>
      <c r="K131" s="35"/>
      <c r="L131" s="35"/>
      <c r="M131" s="36"/>
      <c r="N131" s="221"/>
      <c r="O131" s="222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3"/>
      <c r="AA131" s="33"/>
      <c r="AB131" s="33"/>
      <c r="AC131" s="33"/>
      <c r="AD131" s="33"/>
      <c r="AE131" s="33"/>
      <c r="AT131" s="14" t="s">
        <v>186</v>
      </c>
      <c r="AU131" s="14" t="s">
        <v>84</v>
      </c>
    </row>
    <row r="132" s="12" customFormat="1" ht="25.92" customHeight="1">
      <c r="A132" s="12"/>
      <c r="B132" s="223"/>
      <c r="C132" s="224"/>
      <c r="D132" s="225" t="s">
        <v>75</v>
      </c>
      <c r="E132" s="226" t="s">
        <v>201</v>
      </c>
      <c r="F132" s="226" t="s">
        <v>202</v>
      </c>
      <c r="G132" s="224"/>
      <c r="H132" s="224"/>
      <c r="I132" s="224"/>
      <c r="J132" s="224"/>
      <c r="K132" s="227">
        <f>BK132</f>
        <v>16120.799999999999</v>
      </c>
      <c r="L132" s="224"/>
      <c r="M132" s="228"/>
      <c r="N132" s="229"/>
      <c r="O132" s="230"/>
      <c r="P132" s="230"/>
      <c r="Q132" s="231">
        <f>SUM(Q133:Q138)</f>
        <v>0</v>
      </c>
      <c r="R132" s="231">
        <f>SUM(R133:R138)</f>
        <v>16120.799999999999</v>
      </c>
      <c r="S132" s="230"/>
      <c r="T132" s="232">
        <f>SUM(T133:T138)</f>
        <v>0</v>
      </c>
      <c r="U132" s="230"/>
      <c r="V132" s="232">
        <f>SUM(V133:V138)</f>
        <v>0</v>
      </c>
      <c r="W132" s="230"/>
      <c r="X132" s="232">
        <f>SUM(X133:X138)</f>
        <v>0</v>
      </c>
      <c r="Y132" s="233"/>
      <c r="Z132" s="12"/>
      <c r="AA132" s="12"/>
      <c r="AB132" s="12"/>
      <c r="AC132" s="12"/>
      <c r="AD132" s="12"/>
      <c r="AE132" s="12"/>
      <c r="AR132" s="234" t="s">
        <v>184</v>
      </c>
      <c r="AT132" s="235" t="s">
        <v>75</v>
      </c>
      <c r="AU132" s="235" t="s">
        <v>76</v>
      </c>
      <c r="AY132" s="234" t="s">
        <v>183</v>
      </c>
      <c r="BK132" s="236">
        <f>SUM(BK133:BK138)</f>
        <v>16120.799999999999</v>
      </c>
    </row>
    <row r="133" s="2" customFormat="1" ht="24" customHeight="1">
      <c r="A133" s="33"/>
      <c r="B133" s="34"/>
      <c r="C133" s="237" t="s">
        <v>203</v>
      </c>
      <c r="D133" s="237" t="s">
        <v>193</v>
      </c>
      <c r="E133" s="238" t="s">
        <v>228</v>
      </c>
      <c r="F133" s="239" t="s">
        <v>229</v>
      </c>
      <c r="G133" s="240" t="s">
        <v>180</v>
      </c>
      <c r="H133" s="241">
        <v>24</v>
      </c>
      <c r="I133" s="242">
        <v>0</v>
      </c>
      <c r="J133" s="242">
        <v>352</v>
      </c>
      <c r="K133" s="242">
        <f>ROUND(P133*H133,2)</f>
        <v>8448</v>
      </c>
      <c r="L133" s="239" t="s">
        <v>181</v>
      </c>
      <c r="M133" s="36"/>
      <c r="N133" s="243" t="s">
        <v>1</v>
      </c>
      <c r="O133" s="213" t="s">
        <v>39</v>
      </c>
      <c r="P133" s="214">
        <f>I133+J133</f>
        <v>352</v>
      </c>
      <c r="Q133" s="214">
        <f>ROUND(I133*H133,2)</f>
        <v>0</v>
      </c>
      <c r="R133" s="214">
        <f>ROUND(J133*H133,2)</f>
        <v>8448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198</v>
      </c>
      <c r="AT133" s="217" t="s">
        <v>193</v>
      </c>
      <c r="AU133" s="217" t="s">
        <v>84</v>
      </c>
      <c r="AY133" s="14" t="s">
        <v>183</v>
      </c>
      <c r="BE133" s="218">
        <f>IF(O133="základní",K133,0)</f>
        <v>8448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84</v>
      </c>
      <c r="BK133" s="218">
        <f>ROUND(P133*H133,2)</f>
        <v>8448</v>
      </c>
      <c r="BL133" s="14" t="s">
        <v>198</v>
      </c>
      <c r="BM133" s="217" t="s">
        <v>314</v>
      </c>
    </row>
    <row r="134" s="2" customFormat="1">
      <c r="A134" s="33"/>
      <c r="B134" s="34"/>
      <c r="C134" s="35"/>
      <c r="D134" s="219" t="s">
        <v>186</v>
      </c>
      <c r="E134" s="35"/>
      <c r="F134" s="220" t="s">
        <v>231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186</v>
      </c>
      <c r="AU134" s="14" t="s">
        <v>84</v>
      </c>
    </row>
    <row r="135" s="2" customFormat="1" ht="24" customHeight="1">
      <c r="A135" s="33"/>
      <c r="B135" s="34"/>
      <c r="C135" s="237" t="s">
        <v>192</v>
      </c>
      <c r="D135" s="237" t="s">
        <v>193</v>
      </c>
      <c r="E135" s="238" t="s">
        <v>232</v>
      </c>
      <c r="F135" s="239" t="s">
        <v>233</v>
      </c>
      <c r="G135" s="240" t="s">
        <v>180</v>
      </c>
      <c r="H135" s="241">
        <v>24</v>
      </c>
      <c r="I135" s="242">
        <v>0</v>
      </c>
      <c r="J135" s="242">
        <v>26.699999999999999</v>
      </c>
      <c r="K135" s="242">
        <f>ROUND(P135*H135,2)</f>
        <v>640.79999999999995</v>
      </c>
      <c r="L135" s="239" t="s">
        <v>181</v>
      </c>
      <c r="M135" s="36"/>
      <c r="N135" s="243" t="s">
        <v>1</v>
      </c>
      <c r="O135" s="213" t="s">
        <v>39</v>
      </c>
      <c r="P135" s="214">
        <f>I135+J135</f>
        <v>26.699999999999999</v>
      </c>
      <c r="Q135" s="214">
        <f>ROUND(I135*H135,2)</f>
        <v>0</v>
      </c>
      <c r="R135" s="214">
        <f>ROUND(J135*H135,2)</f>
        <v>640.79999999999995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198</v>
      </c>
      <c r="AT135" s="217" t="s">
        <v>193</v>
      </c>
      <c r="AU135" s="217" t="s">
        <v>84</v>
      </c>
      <c r="AY135" s="14" t="s">
        <v>183</v>
      </c>
      <c r="BE135" s="218">
        <f>IF(O135="základní",K135,0)</f>
        <v>640.79999999999995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84</v>
      </c>
      <c r="BK135" s="218">
        <f>ROUND(P135*H135,2)</f>
        <v>640.79999999999995</v>
      </c>
      <c r="BL135" s="14" t="s">
        <v>198</v>
      </c>
      <c r="BM135" s="217" t="s">
        <v>315</v>
      </c>
    </row>
    <row r="136" s="2" customFormat="1">
      <c r="A136" s="33"/>
      <c r="B136" s="34"/>
      <c r="C136" s="35"/>
      <c r="D136" s="219" t="s">
        <v>186</v>
      </c>
      <c r="E136" s="35"/>
      <c r="F136" s="220" t="s">
        <v>233</v>
      </c>
      <c r="G136" s="35"/>
      <c r="H136" s="35"/>
      <c r="I136" s="35"/>
      <c r="J136" s="35"/>
      <c r="K136" s="35"/>
      <c r="L136" s="35"/>
      <c r="M136" s="36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3"/>
      <c r="AA136" s="33"/>
      <c r="AB136" s="33"/>
      <c r="AC136" s="33"/>
      <c r="AD136" s="33"/>
      <c r="AE136" s="33"/>
      <c r="AT136" s="14" t="s">
        <v>186</v>
      </c>
      <c r="AU136" s="14" t="s">
        <v>84</v>
      </c>
    </row>
    <row r="137" s="2" customFormat="1" ht="24" customHeight="1">
      <c r="A137" s="33"/>
      <c r="B137" s="34"/>
      <c r="C137" s="237" t="s">
        <v>184</v>
      </c>
      <c r="D137" s="237" t="s">
        <v>193</v>
      </c>
      <c r="E137" s="238" t="s">
        <v>235</v>
      </c>
      <c r="F137" s="239" t="s">
        <v>236</v>
      </c>
      <c r="G137" s="240" t="s">
        <v>180</v>
      </c>
      <c r="H137" s="241">
        <v>24</v>
      </c>
      <c r="I137" s="242">
        <v>0</v>
      </c>
      <c r="J137" s="242">
        <v>293</v>
      </c>
      <c r="K137" s="242">
        <f>ROUND(P137*H137,2)</f>
        <v>7032</v>
      </c>
      <c r="L137" s="239" t="s">
        <v>181</v>
      </c>
      <c r="M137" s="36"/>
      <c r="N137" s="243" t="s">
        <v>1</v>
      </c>
      <c r="O137" s="213" t="s">
        <v>39</v>
      </c>
      <c r="P137" s="214">
        <f>I137+J137</f>
        <v>293</v>
      </c>
      <c r="Q137" s="214">
        <f>ROUND(I137*H137,2)</f>
        <v>0</v>
      </c>
      <c r="R137" s="214">
        <f>ROUND(J137*H137,2)</f>
        <v>7032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198</v>
      </c>
      <c r="AT137" s="217" t="s">
        <v>193</v>
      </c>
      <c r="AU137" s="217" t="s">
        <v>84</v>
      </c>
      <c r="AY137" s="14" t="s">
        <v>183</v>
      </c>
      <c r="BE137" s="218">
        <f>IF(O137="základní",K137,0)</f>
        <v>7032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84</v>
      </c>
      <c r="BK137" s="218">
        <f>ROUND(P137*H137,2)</f>
        <v>7032</v>
      </c>
      <c r="BL137" s="14" t="s">
        <v>198</v>
      </c>
      <c r="BM137" s="217" t="s">
        <v>316</v>
      </c>
    </row>
    <row r="138" s="2" customFormat="1">
      <c r="A138" s="33"/>
      <c r="B138" s="34"/>
      <c r="C138" s="35"/>
      <c r="D138" s="219" t="s">
        <v>186</v>
      </c>
      <c r="E138" s="35"/>
      <c r="F138" s="220" t="s">
        <v>236</v>
      </c>
      <c r="G138" s="35"/>
      <c r="H138" s="35"/>
      <c r="I138" s="35"/>
      <c r="J138" s="35"/>
      <c r="K138" s="35"/>
      <c r="L138" s="35"/>
      <c r="M138" s="36"/>
      <c r="N138" s="221"/>
      <c r="O138" s="222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33"/>
      <c r="AA138" s="33"/>
      <c r="AB138" s="33"/>
      <c r="AC138" s="33"/>
      <c r="AD138" s="33"/>
      <c r="AE138" s="33"/>
      <c r="AT138" s="14" t="s">
        <v>186</v>
      </c>
      <c r="AU138" s="14" t="s">
        <v>84</v>
      </c>
    </row>
    <row r="139" s="12" customFormat="1" ht="25.92" customHeight="1">
      <c r="A139" s="12"/>
      <c r="B139" s="223"/>
      <c r="C139" s="224"/>
      <c r="D139" s="225" t="s">
        <v>75</v>
      </c>
      <c r="E139" s="226" t="s">
        <v>211</v>
      </c>
      <c r="F139" s="226" t="s">
        <v>212</v>
      </c>
      <c r="G139" s="224"/>
      <c r="H139" s="224"/>
      <c r="I139" s="224"/>
      <c r="J139" s="224"/>
      <c r="K139" s="227">
        <f>BK139</f>
        <v>4560</v>
      </c>
      <c r="L139" s="224"/>
      <c r="M139" s="228"/>
      <c r="N139" s="229"/>
      <c r="O139" s="230"/>
      <c r="P139" s="230"/>
      <c r="Q139" s="231">
        <f>Q140</f>
        <v>0</v>
      </c>
      <c r="R139" s="231">
        <f>R140</f>
        <v>4560</v>
      </c>
      <c r="S139" s="230"/>
      <c r="T139" s="232">
        <f>T140</f>
        <v>0</v>
      </c>
      <c r="U139" s="230"/>
      <c r="V139" s="232">
        <f>V140</f>
        <v>0</v>
      </c>
      <c r="W139" s="230"/>
      <c r="X139" s="232">
        <f>X140</f>
        <v>0</v>
      </c>
      <c r="Y139" s="233"/>
      <c r="Z139" s="12"/>
      <c r="AA139" s="12"/>
      <c r="AB139" s="12"/>
      <c r="AC139" s="12"/>
      <c r="AD139" s="12"/>
      <c r="AE139" s="12"/>
      <c r="AR139" s="234" t="s">
        <v>192</v>
      </c>
      <c r="AT139" s="235" t="s">
        <v>75</v>
      </c>
      <c r="AU139" s="235" t="s">
        <v>76</v>
      </c>
      <c r="AY139" s="234" t="s">
        <v>183</v>
      </c>
      <c r="BK139" s="236">
        <f>BK140</f>
        <v>4560</v>
      </c>
    </row>
    <row r="140" s="12" customFormat="1" ht="22.8" customHeight="1">
      <c r="A140" s="12"/>
      <c r="B140" s="223"/>
      <c r="C140" s="224"/>
      <c r="D140" s="225" t="s">
        <v>75</v>
      </c>
      <c r="E140" s="244" t="s">
        <v>213</v>
      </c>
      <c r="F140" s="244" t="s">
        <v>214</v>
      </c>
      <c r="G140" s="224"/>
      <c r="H140" s="224"/>
      <c r="I140" s="224"/>
      <c r="J140" s="224"/>
      <c r="K140" s="245">
        <f>BK140</f>
        <v>4560</v>
      </c>
      <c r="L140" s="224"/>
      <c r="M140" s="228"/>
      <c r="N140" s="229"/>
      <c r="O140" s="230"/>
      <c r="P140" s="230"/>
      <c r="Q140" s="231">
        <f>SUM(Q141:Q142)</f>
        <v>0</v>
      </c>
      <c r="R140" s="231">
        <f>SUM(R141:R142)</f>
        <v>4560</v>
      </c>
      <c r="S140" s="230"/>
      <c r="T140" s="232">
        <f>SUM(T141:T142)</f>
        <v>0</v>
      </c>
      <c r="U140" s="230"/>
      <c r="V140" s="232">
        <f>SUM(V141:V142)</f>
        <v>0</v>
      </c>
      <c r="W140" s="230"/>
      <c r="X140" s="232">
        <f>SUM(X141:X142)</f>
        <v>0</v>
      </c>
      <c r="Y140" s="233"/>
      <c r="Z140" s="12"/>
      <c r="AA140" s="12"/>
      <c r="AB140" s="12"/>
      <c r="AC140" s="12"/>
      <c r="AD140" s="12"/>
      <c r="AE140" s="12"/>
      <c r="AR140" s="234" t="s">
        <v>192</v>
      </c>
      <c r="AT140" s="235" t="s">
        <v>75</v>
      </c>
      <c r="AU140" s="235" t="s">
        <v>84</v>
      </c>
      <c r="AY140" s="234" t="s">
        <v>183</v>
      </c>
      <c r="BK140" s="236">
        <f>SUM(BK141:BK142)</f>
        <v>4560</v>
      </c>
    </row>
    <row r="141" s="2" customFormat="1" ht="24" customHeight="1">
      <c r="A141" s="33"/>
      <c r="B141" s="34"/>
      <c r="C141" s="237" t="s">
        <v>238</v>
      </c>
      <c r="D141" s="237" t="s">
        <v>193</v>
      </c>
      <c r="E141" s="238" t="s">
        <v>216</v>
      </c>
      <c r="F141" s="239" t="s">
        <v>217</v>
      </c>
      <c r="G141" s="240" t="s">
        <v>218</v>
      </c>
      <c r="H141" s="241">
        <v>240</v>
      </c>
      <c r="I141" s="242">
        <v>0</v>
      </c>
      <c r="J141" s="242">
        <v>19</v>
      </c>
      <c r="K141" s="242">
        <f>ROUND(P141*H141,2)</f>
        <v>4560</v>
      </c>
      <c r="L141" s="239" t="s">
        <v>219</v>
      </c>
      <c r="M141" s="36"/>
      <c r="N141" s="243" t="s">
        <v>1</v>
      </c>
      <c r="O141" s="213" t="s">
        <v>39</v>
      </c>
      <c r="P141" s="214">
        <f>I141+J141</f>
        <v>19</v>
      </c>
      <c r="Q141" s="214">
        <f>ROUND(I141*H141,2)</f>
        <v>0</v>
      </c>
      <c r="R141" s="214">
        <f>ROUND(J141*H141,2)</f>
        <v>4560</v>
      </c>
      <c r="S141" s="215">
        <v>0</v>
      </c>
      <c r="T141" s="215">
        <f>S141*H141</f>
        <v>0</v>
      </c>
      <c r="U141" s="215">
        <v>0</v>
      </c>
      <c r="V141" s="215">
        <f>U141*H141</f>
        <v>0</v>
      </c>
      <c r="W141" s="215">
        <v>0</v>
      </c>
      <c r="X141" s="215">
        <f>W141*H141</f>
        <v>0</v>
      </c>
      <c r="Y141" s="216" t="s">
        <v>1</v>
      </c>
      <c r="Z141" s="33"/>
      <c r="AA141" s="33"/>
      <c r="AB141" s="33"/>
      <c r="AC141" s="33"/>
      <c r="AD141" s="33"/>
      <c r="AE141" s="33"/>
      <c r="AR141" s="217" t="s">
        <v>220</v>
      </c>
      <c r="AT141" s="217" t="s">
        <v>193</v>
      </c>
      <c r="AU141" s="217" t="s">
        <v>86</v>
      </c>
      <c r="AY141" s="14" t="s">
        <v>183</v>
      </c>
      <c r="BE141" s="218">
        <f>IF(O141="základní",K141,0)</f>
        <v>4560</v>
      </c>
      <c r="BF141" s="218">
        <f>IF(O141="snížená",K141,0)</f>
        <v>0</v>
      </c>
      <c r="BG141" s="218">
        <f>IF(O141="zákl. přenesená",K141,0)</f>
        <v>0</v>
      </c>
      <c r="BH141" s="218">
        <f>IF(O141="sníž. přenesená",K141,0)</f>
        <v>0</v>
      </c>
      <c r="BI141" s="218">
        <f>IF(O141="nulová",K141,0)</f>
        <v>0</v>
      </c>
      <c r="BJ141" s="14" t="s">
        <v>84</v>
      </c>
      <c r="BK141" s="218">
        <f>ROUND(P141*H141,2)</f>
        <v>4560</v>
      </c>
      <c r="BL141" s="14" t="s">
        <v>220</v>
      </c>
      <c r="BM141" s="217" t="s">
        <v>317</v>
      </c>
    </row>
    <row r="142" s="2" customFormat="1">
      <c r="A142" s="33"/>
      <c r="B142" s="34"/>
      <c r="C142" s="35"/>
      <c r="D142" s="219" t="s">
        <v>186</v>
      </c>
      <c r="E142" s="35"/>
      <c r="F142" s="220" t="s">
        <v>217</v>
      </c>
      <c r="G142" s="35"/>
      <c r="H142" s="35"/>
      <c r="I142" s="35"/>
      <c r="J142" s="35"/>
      <c r="K142" s="35"/>
      <c r="L142" s="35"/>
      <c r="M142" s="36"/>
      <c r="N142" s="246"/>
      <c r="O142" s="247"/>
      <c r="P142" s="248"/>
      <c r="Q142" s="248"/>
      <c r="R142" s="248"/>
      <c r="S142" s="248"/>
      <c r="T142" s="248"/>
      <c r="U142" s="248"/>
      <c r="V142" s="248"/>
      <c r="W142" s="248"/>
      <c r="X142" s="248"/>
      <c r="Y142" s="249"/>
      <c r="Z142" s="33"/>
      <c r="AA142" s="33"/>
      <c r="AB142" s="33"/>
      <c r="AC142" s="33"/>
      <c r="AD142" s="33"/>
      <c r="AE142" s="33"/>
      <c r="AT142" s="14" t="s">
        <v>186</v>
      </c>
      <c r="AU142" s="14" t="s">
        <v>86</v>
      </c>
    </row>
    <row r="143" s="2" customFormat="1" ht="6.96" customHeight="1">
      <c r="A143" s="33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36"/>
      <c r="N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sheet="1" autoFilter="0" formatColumns="0" formatRows="0" objects="1" scenarios="1" spinCount="100000" saltValue="pgKfEVpaamXXoB4zKJ1UQx2PMhYEXv7/g4YJnjcnATlBJ1I+TOz5VSnJn90qb2vyafChQhUZJbLbctue+0GnuQ==" hashValue="WLcgeKCRXXpK80h9t4m4RmP6BPjk4n9NrRih9XdrZX3g04EI7n7Y+s+FFXaMsfmfEo07+1a0UusncAaINqsjxA==" algorithmName="SHA-512" password="CC35"/>
  <autoFilter ref="C123:L14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" customWidth="1"/>
    <col min="10" max="10" width="20.17" style="1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4.17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119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86</v>
      </c>
    </row>
    <row r="4" s="1" customFormat="1" ht="24.96" customHeight="1">
      <c r="B4" s="17"/>
      <c r="D4" s="137" t="s">
        <v>142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2019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143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318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31. 7. 2019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tr">
        <f>IF('Rekapitulace stavby'!AN19="","",'Rekapitulace stavby'!AN19)</f>
        <v/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tr">
        <f>IF('Rekapitulace stavby'!E20="","",'Rekapitulace stavby'!E20)</f>
        <v xml:space="preserve"> </v>
      </c>
      <c r="F24" s="33"/>
      <c r="G24" s="33"/>
      <c r="H24" s="33"/>
      <c r="I24" s="139" t="s">
        <v>25</v>
      </c>
      <c r="J24" s="142" t="str">
        <f>IF('Rekapitulace stavby'!AN20="","",'Rekapitulace stavby'!AN20)</f>
        <v/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29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145</v>
      </c>
      <c r="E30" s="33"/>
      <c r="F30" s="33"/>
      <c r="G30" s="33"/>
      <c r="H30" s="33"/>
      <c r="I30" s="33"/>
      <c r="J30" s="33"/>
      <c r="K30" s="149">
        <f>K96</f>
        <v>168926.5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31</v>
      </c>
      <c r="F31" s="33"/>
      <c r="G31" s="33"/>
      <c r="H31" s="33"/>
      <c r="I31" s="33"/>
      <c r="J31" s="33"/>
      <c r="K31" s="150">
        <f>I96</f>
        <v>146750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32</v>
      </c>
      <c r="F32" s="33"/>
      <c r="G32" s="33"/>
      <c r="H32" s="33"/>
      <c r="I32" s="33"/>
      <c r="J32" s="33"/>
      <c r="K32" s="150">
        <f>J96</f>
        <v>22176.5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146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34</v>
      </c>
      <c r="E34" s="33"/>
      <c r="F34" s="33"/>
      <c r="G34" s="33"/>
      <c r="H34" s="33"/>
      <c r="I34" s="33"/>
      <c r="J34" s="33"/>
      <c r="K34" s="153">
        <f>ROUND(K30 + K33, 2)</f>
        <v>168926.5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36</v>
      </c>
      <c r="G36" s="33"/>
      <c r="H36" s="33"/>
      <c r="I36" s="154" t="s">
        <v>35</v>
      </c>
      <c r="J36" s="33"/>
      <c r="K36" s="154" t="s">
        <v>37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38</v>
      </c>
      <c r="E37" s="139" t="s">
        <v>39</v>
      </c>
      <c r="F37" s="150">
        <f>ROUND((SUM(BE103:BE104) + SUM(BE124:BE142)),  2)</f>
        <v>168926.5</v>
      </c>
      <c r="G37" s="33"/>
      <c r="H37" s="33"/>
      <c r="I37" s="156">
        <v>0.20999999999999999</v>
      </c>
      <c r="J37" s="33"/>
      <c r="K37" s="150">
        <f>ROUND(((SUM(BE103:BE104) + SUM(BE124:BE142))*I37),  2)</f>
        <v>35474.57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40</v>
      </c>
      <c r="F38" s="150">
        <f>ROUND((SUM(BF103:BF104) + SUM(BF124:BF142)),  2)</f>
        <v>0</v>
      </c>
      <c r="G38" s="33"/>
      <c r="H38" s="33"/>
      <c r="I38" s="156">
        <v>0.14999999999999999</v>
      </c>
      <c r="J38" s="33"/>
      <c r="K38" s="150">
        <f>ROUND(((SUM(BF103:BF104) + SUM(BF124:BF142))*I38),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41</v>
      </c>
      <c r="F39" s="150">
        <f>ROUND((SUM(BG103:BG104) + SUM(BG124:BG142)),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42</v>
      </c>
      <c r="F40" s="150">
        <f>ROUND((SUM(BH103:BH104) + SUM(BH124:BH142)),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43</v>
      </c>
      <c r="F41" s="150">
        <f>ROUND((SUM(BI103:BI104) + SUM(BI124:BI142)),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44</v>
      </c>
      <c r="E43" s="159"/>
      <c r="F43" s="159"/>
      <c r="G43" s="160" t="s">
        <v>45</v>
      </c>
      <c r="H43" s="161" t="s">
        <v>46</v>
      </c>
      <c r="I43" s="159"/>
      <c r="J43" s="159"/>
      <c r="K43" s="162">
        <f>SUM(K34:K41)</f>
        <v>204401.07000000001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147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2019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143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PS12 - PZS km 241,065 2C trať Brno - Kolín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31. 7. 2019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 xml:space="preserve"> 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148</v>
      </c>
      <c r="D94" s="133"/>
      <c r="E94" s="133"/>
      <c r="F94" s="133"/>
      <c r="G94" s="133"/>
      <c r="H94" s="133"/>
      <c r="I94" s="177" t="s">
        <v>149</v>
      </c>
      <c r="J94" s="177" t="s">
        <v>150</v>
      </c>
      <c r="K94" s="177" t="s">
        <v>151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152</v>
      </c>
      <c r="D96" s="35"/>
      <c r="E96" s="35"/>
      <c r="F96" s="35"/>
      <c r="G96" s="35"/>
      <c r="H96" s="35"/>
      <c r="I96" s="104">
        <f>Q124</f>
        <v>146750</v>
      </c>
      <c r="J96" s="104">
        <f>R124</f>
        <v>22176.5</v>
      </c>
      <c r="K96" s="104">
        <f>K124</f>
        <v>168926.5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153</v>
      </c>
    </row>
    <row r="97" s="9" customFormat="1" ht="24.96" customHeight="1">
      <c r="A97" s="9"/>
      <c r="B97" s="179"/>
      <c r="C97" s="180"/>
      <c r="D97" s="181" t="s">
        <v>154</v>
      </c>
      <c r="E97" s="182"/>
      <c r="F97" s="182"/>
      <c r="G97" s="182"/>
      <c r="H97" s="182"/>
      <c r="I97" s="183">
        <f>Q127</f>
        <v>15750</v>
      </c>
      <c r="J97" s="183">
        <f>R127</f>
        <v>824</v>
      </c>
      <c r="K97" s="183">
        <f>K127</f>
        <v>16574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155</v>
      </c>
      <c r="E98" s="182"/>
      <c r="F98" s="182"/>
      <c r="G98" s="182"/>
      <c r="H98" s="182"/>
      <c r="I98" s="183">
        <f>Q132</f>
        <v>0</v>
      </c>
      <c r="J98" s="183">
        <f>R132</f>
        <v>16792.5</v>
      </c>
      <c r="K98" s="183">
        <f>K132</f>
        <v>16792.5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156</v>
      </c>
      <c r="E99" s="182"/>
      <c r="F99" s="182"/>
      <c r="G99" s="182"/>
      <c r="H99" s="182"/>
      <c r="I99" s="183">
        <f>Q139</f>
        <v>0</v>
      </c>
      <c r="J99" s="183">
        <f>R139</f>
        <v>4560</v>
      </c>
      <c r="K99" s="183">
        <f>K139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157</v>
      </c>
      <c r="E100" s="188"/>
      <c r="F100" s="188"/>
      <c r="G100" s="188"/>
      <c r="H100" s="188"/>
      <c r="I100" s="189">
        <f>Q140</f>
        <v>0</v>
      </c>
      <c r="J100" s="189">
        <f>R140</f>
        <v>4560</v>
      </c>
      <c r="K100" s="189">
        <f>K140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158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38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141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168926.5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159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2019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143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PS12 - PZS km 241,065 2C trať Brno - Kolín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31. 7. 2019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5.1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 xml:space="preserve"> 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160</v>
      </c>
      <c r="D123" s="196" t="s">
        <v>59</v>
      </c>
      <c r="E123" s="196" t="s">
        <v>55</v>
      </c>
      <c r="F123" s="196" t="s">
        <v>56</v>
      </c>
      <c r="G123" s="196" t="s">
        <v>161</v>
      </c>
      <c r="H123" s="196" t="s">
        <v>162</v>
      </c>
      <c r="I123" s="196" t="s">
        <v>163</v>
      </c>
      <c r="J123" s="196" t="s">
        <v>164</v>
      </c>
      <c r="K123" s="196" t="s">
        <v>151</v>
      </c>
      <c r="L123" s="197" t="s">
        <v>165</v>
      </c>
      <c r="M123" s="198"/>
      <c r="N123" s="94" t="s">
        <v>1</v>
      </c>
      <c r="O123" s="95" t="s">
        <v>38</v>
      </c>
      <c r="P123" s="95" t="s">
        <v>166</v>
      </c>
      <c r="Q123" s="95" t="s">
        <v>167</v>
      </c>
      <c r="R123" s="95" t="s">
        <v>168</v>
      </c>
      <c r="S123" s="95" t="s">
        <v>169</v>
      </c>
      <c r="T123" s="95" t="s">
        <v>170</v>
      </c>
      <c r="U123" s="95" t="s">
        <v>171</v>
      </c>
      <c r="V123" s="95" t="s">
        <v>172</v>
      </c>
      <c r="W123" s="95" t="s">
        <v>173</v>
      </c>
      <c r="X123" s="95" t="s">
        <v>174</v>
      </c>
      <c r="Y123" s="96" t="s">
        <v>175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176</v>
      </c>
      <c r="D124" s="35"/>
      <c r="E124" s="35"/>
      <c r="F124" s="35"/>
      <c r="G124" s="35"/>
      <c r="H124" s="35"/>
      <c r="I124" s="35"/>
      <c r="J124" s="35"/>
      <c r="K124" s="199">
        <f>BK124</f>
        <v>168926.5</v>
      </c>
      <c r="L124" s="35"/>
      <c r="M124" s="36"/>
      <c r="N124" s="97"/>
      <c r="O124" s="200"/>
      <c r="P124" s="98"/>
      <c r="Q124" s="201">
        <f>Q125+Q126+Q127+Q132+Q139</f>
        <v>146750</v>
      </c>
      <c r="R124" s="201">
        <f>R125+R126+R127+R132+R139</f>
        <v>22176.5</v>
      </c>
      <c r="S124" s="98"/>
      <c r="T124" s="202">
        <f>T125+T126+T127+T132+T139</f>
        <v>2</v>
      </c>
      <c r="U124" s="98"/>
      <c r="V124" s="202">
        <f>V125+V126+V127+V132+V139</f>
        <v>0</v>
      </c>
      <c r="W124" s="98"/>
      <c r="X124" s="202">
        <f>X125+X126+X127+X132+X139</f>
        <v>0</v>
      </c>
      <c r="Y124" s="99"/>
      <c r="Z124" s="33"/>
      <c r="AA124" s="33"/>
      <c r="AB124" s="33"/>
      <c r="AC124" s="33"/>
      <c r="AD124" s="33"/>
      <c r="AE124" s="33"/>
      <c r="AT124" s="14" t="s">
        <v>75</v>
      </c>
      <c r="AU124" s="14" t="s">
        <v>153</v>
      </c>
      <c r="BK124" s="203">
        <f>BK125+BK126+BK127+BK132+BK139</f>
        <v>168926.5</v>
      </c>
    </row>
    <row r="125" s="2" customFormat="1" ht="36" customHeight="1">
      <c r="A125" s="33"/>
      <c r="B125" s="34"/>
      <c r="C125" s="204" t="s">
        <v>84</v>
      </c>
      <c r="D125" s="204" t="s">
        <v>177</v>
      </c>
      <c r="E125" s="205" t="s">
        <v>319</v>
      </c>
      <c r="F125" s="206" t="s">
        <v>320</v>
      </c>
      <c r="G125" s="207" t="s">
        <v>180</v>
      </c>
      <c r="H125" s="208">
        <v>25</v>
      </c>
      <c r="I125" s="209">
        <v>5240</v>
      </c>
      <c r="J125" s="210"/>
      <c r="K125" s="209">
        <f>ROUND(P125*H125,2)</f>
        <v>131000</v>
      </c>
      <c r="L125" s="206" t="s">
        <v>181</v>
      </c>
      <c r="M125" s="211"/>
      <c r="N125" s="212" t="s">
        <v>1</v>
      </c>
      <c r="O125" s="213" t="s">
        <v>39</v>
      </c>
      <c r="P125" s="214">
        <f>I125+J125</f>
        <v>5240</v>
      </c>
      <c r="Q125" s="214">
        <f>ROUND(I125*H125,2)</f>
        <v>131000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243</v>
      </c>
      <c r="AT125" s="217" t="s">
        <v>177</v>
      </c>
      <c r="AU125" s="217" t="s">
        <v>76</v>
      </c>
      <c r="AY125" s="14" t="s">
        <v>183</v>
      </c>
      <c r="BE125" s="218">
        <f>IF(O125="základní",K125,0)</f>
        <v>131000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84</v>
      </c>
      <c r="BK125" s="218">
        <f>ROUND(P125*H125,2)</f>
        <v>131000</v>
      </c>
      <c r="BL125" s="14" t="s">
        <v>243</v>
      </c>
      <c r="BM125" s="217" t="s">
        <v>321</v>
      </c>
    </row>
    <row r="126" s="2" customFormat="1">
      <c r="A126" s="33"/>
      <c r="B126" s="34"/>
      <c r="C126" s="35"/>
      <c r="D126" s="219" t="s">
        <v>186</v>
      </c>
      <c r="E126" s="35"/>
      <c r="F126" s="220" t="s">
        <v>320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186</v>
      </c>
      <c r="AU126" s="14" t="s">
        <v>76</v>
      </c>
    </row>
    <row r="127" s="12" customFormat="1" ht="25.92" customHeight="1">
      <c r="A127" s="12"/>
      <c r="B127" s="223"/>
      <c r="C127" s="224"/>
      <c r="D127" s="225" t="s">
        <v>75</v>
      </c>
      <c r="E127" s="226" t="s">
        <v>190</v>
      </c>
      <c r="F127" s="226" t="s">
        <v>191</v>
      </c>
      <c r="G127" s="224"/>
      <c r="H127" s="224"/>
      <c r="I127" s="224"/>
      <c r="J127" s="224"/>
      <c r="K127" s="227">
        <f>BK127</f>
        <v>16574</v>
      </c>
      <c r="L127" s="224"/>
      <c r="M127" s="228"/>
      <c r="N127" s="229"/>
      <c r="O127" s="230"/>
      <c r="P127" s="230"/>
      <c r="Q127" s="231">
        <f>SUM(Q128:Q131)</f>
        <v>15750</v>
      </c>
      <c r="R127" s="231">
        <f>SUM(R128:R131)</f>
        <v>824</v>
      </c>
      <c r="S127" s="230"/>
      <c r="T127" s="232">
        <f>SUM(T128:T131)</f>
        <v>2</v>
      </c>
      <c r="U127" s="230"/>
      <c r="V127" s="232">
        <f>SUM(V128:V131)</f>
        <v>0</v>
      </c>
      <c r="W127" s="230"/>
      <c r="X127" s="232">
        <f>SUM(X128:X131)</f>
        <v>0</v>
      </c>
      <c r="Y127" s="233"/>
      <c r="Z127" s="12"/>
      <c r="AA127" s="12"/>
      <c r="AB127" s="12"/>
      <c r="AC127" s="12"/>
      <c r="AD127" s="12"/>
      <c r="AE127" s="12"/>
      <c r="AR127" s="234" t="s">
        <v>184</v>
      </c>
      <c r="AT127" s="235" t="s">
        <v>75</v>
      </c>
      <c r="AU127" s="235" t="s">
        <v>76</v>
      </c>
      <c r="AY127" s="234" t="s">
        <v>183</v>
      </c>
      <c r="BK127" s="236">
        <f>SUM(BK128:BK131)</f>
        <v>16574</v>
      </c>
    </row>
    <row r="128" s="2" customFormat="1" ht="24" customHeight="1">
      <c r="A128" s="33"/>
      <c r="B128" s="34"/>
      <c r="C128" s="237" t="s">
        <v>215</v>
      </c>
      <c r="D128" s="237" t="s">
        <v>193</v>
      </c>
      <c r="E128" s="238" t="s">
        <v>194</v>
      </c>
      <c r="F128" s="239" t="s">
        <v>195</v>
      </c>
      <c r="G128" s="240" t="s">
        <v>196</v>
      </c>
      <c r="H128" s="241">
        <v>2</v>
      </c>
      <c r="I128" s="242">
        <v>0</v>
      </c>
      <c r="J128" s="242">
        <v>412</v>
      </c>
      <c r="K128" s="242">
        <f>ROUND(P128*H128,2)</f>
        <v>824</v>
      </c>
      <c r="L128" s="239" t="s">
        <v>197</v>
      </c>
      <c r="M128" s="36"/>
      <c r="N128" s="243" t="s">
        <v>1</v>
      </c>
      <c r="O128" s="213" t="s">
        <v>39</v>
      </c>
      <c r="P128" s="214">
        <f>I128+J128</f>
        <v>412</v>
      </c>
      <c r="Q128" s="214">
        <f>ROUND(I128*H128,2)</f>
        <v>0</v>
      </c>
      <c r="R128" s="214">
        <f>ROUND(J128*H128,2)</f>
        <v>824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198</v>
      </c>
      <c r="AT128" s="217" t="s">
        <v>193</v>
      </c>
      <c r="AU128" s="217" t="s">
        <v>84</v>
      </c>
      <c r="AY128" s="14" t="s">
        <v>183</v>
      </c>
      <c r="BE128" s="218">
        <f>IF(O128="základní",K128,0)</f>
        <v>824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84</v>
      </c>
      <c r="BK128" s="218">
        <f>ROUND(P128*H128,2)</f>
        <v>824</v>
      </c>
      <c r="BL128" s="14" t="s">
        <v>198</v>
      </c>
      <c r="BM128" s="217" t="s">
        <v>322</v>
      </c>
    </row>
    <row r="129" s="2" customFormat="1">
      <c r="A129" s="33"/>
      <c r="B129" s="34"/>
      <c r="C129" s="35"/>
      <c r="D129" s="219" t="s">
        <v>186</v>
      </c>
      <c r="E129" s="35"/>
      <c r="F129" s="220" t="s">
        <v>200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186</v>
      </c>
      <c r="AU129" s="14" t="s">
        <v>84</v>
      </c>
    </row>
    <row r="130" s="2" customFormat="1" ht="24" customHeight="1">
      <c r="A130" s="33"/>
      <c r="B130" s="34"/>
      <c r="C130" s="204" t="s">
        <v>182</v>
      </c>
      <c r="D130" s="204" t="s">
        <v>177</v>
      </c>
      <c r="E130" s="205" t="s">
        <v>187</v>
      </c>
      <c r="F130" s="206" t="s">
        <v>188</v>
      </c>
      <c r="G130" s="207" t="s">
        <v>180</v>
      </c>
      <c r="H130" s="208">
        <v>25</v>
      </c>
      <c r="I130" s="209">
        <v>630</v>
      </c>
      <c r="J130" s="210"/>
      <c r="K130" s="209">
        <f>ROUND(P130*H130,2)</f>
        <v>15750</v>
      </c>
      <c r="L130" s="206" t="s">
        <v>181</v>
      </c>
      <c r="M130" s="211"/>
      <c r="N130" s="212" t="s">
        <v>1</v>
      </c>
      <c r="O130" s="213" t="s">
        <v>39</v>
      </c>
      <c r="P130" s="214">
        <f>I130+J130</f>
        <v>630</v>
      </c>
      <c r="Q130" s="214">
        <f>ROUND(I130*H130,2)</f>
        <v>15750</v>
      </c>
      <c r="R130" s="214">
        <f>ROUND(J130*H130,2)</f>
        <v>0</v>
      </c>
      <c r="S130" s="215">
        <v>0</v>
      </c>
      <c r="T130" s="215">
        <f>S130*H130</f>
        <v>0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1</v>
      </c>
      <c r="Z130" s="33"/>
      <c r="AA130" s="33"/>
      <c r="AB130" s="33"/>
      <c r="AC130" s="33"/>
      <c r="AD130" s="33"/>
      <c r="AE130" s="33"/>
      <c r="AR130" s="217" t="s">
        <v>198</v>
      </c>
      <c r="AT130" s="217" t="s">
        <v>177</v>
      </c>
      <c r="AU130" s="217" t="s">
        <v>84</v>
      </c>
      <c r="AY130" s="14" t="s">
        <v>183</v>
      </c>
      <c r="BE130" s="218">
        <f>IF(O130="základní",K130,0)</f>
        <v>15750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4" t="s">
        <v>84</v>
      </c>
      <c r="BK130" s="218">
        <f>ROUND(P130*H130,2)</f>
        <v>15750</v>
      </c>
      <c r="BL130" s="14" t="s">
        <v>198</v>
      </c>
      <c r="BM130" s="217" t="s">
        <v>323</v>
      </c>
    </row>
    <row r="131" s="2" customFormat="1">
      <c r="A131" s="33"/>
      <c r="B131" s="34"/>
      <c r="C131" s="35"/>
      <c r="D131" s="219" t="s">
        <v>186</v>
      </c>
      <c r="E131" s="35"/>
      <c r="F131" s="220" t="s">
        <v>188</v>
      </c>
      <c r="G131" s="35"/>
      <c r="H131" s="35"/>
      <c r="I131" s="35"/>
      <c r="J131" s="35"/>
      <c r="K131" s="35"/>
      <c r="L131" s="35"/>
      <c r="M131" s="36"/>
      <c r="N131" s="221"/>
      <c r="O131" s="222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3"/>
      <c r="AA131" s="33"/>
      <c r="AB131" s="33"/>
      <c r="AC131" s="33"/>
      <c r="AD131" s="33"/>
      <c r="AE131" s="33"/>
      <c r="AT131" s="14" t="s">
        <v>186</v>
      </c>
      <c r="AU131" s="14" t="s">
        <v>84</v>
      </c>
    </row>
    <row r="132" s="12" customFormat="1" ht="25.92" customHeight="1">
      <c r="A132" s="12"/>
      <c r="B132" s="223"/>
      <c r="C132" s="224"/>
      <c r="D132" s="225" t="s">
        <v>75</v>
      </c>
      <c r="E132" s="226" t="s">
        <v>201</v>
      </c>
      <c r="F132" s="226" t="s">
        <v>202</v>
      </c>
      <c r="G132" s="224"/>
      <c r="H132" s="224"/>
      <c r="I132" s="224"/>
      <c r="J132" s="224"/>
      <c r="K132" s="227">
        <f>BK132</f>
        <v>16792.5</v>
      </c>
      <c r="L132" s="224"/>
      <c r="M132" s="228"/>
      <c r="N132" s="229"/>
      <c r="O132" s="230"/>
      <c r="P132" s="230"/>
      <c r="Q132" s="231">
        <f>SUM(Q133:Q138)</f>
        <v>0</v>
      </c>
      <c r="R132" s="231">
        <f>SUM(R133:R138)</f>
        <v>16792.5</v>
      </c>
      <c r="S132" s="230"/>
      <c r="T132" s="232">
        <f>SUM(T133:T138)</f>
        <v>0</v>
      </c>
      <c r="U132" s="230"/>
      <c r="V132" s="232">
        <f>SUM(V133:V138)</f>
        <v>0</v>
      </c>
      <c r="W132" s="230"/>
      <c r="X132" s="232">
        <f>SUM(X133:X138)</f>
        <v>0</v>
      </c>
      <c r="Y132" s="233"/>
      <c r="Z132" s="12"/>
      <c r="AA132" s="12"/>
      <c r="AB132" s="12"/>
      <c r="AC132" s="12"/>
      <c r="AD132" s="12"/>
      <c r="AE132" s="12"/>
      <c r="AR132" s="234" t="s">
        <v>184</v>
      </c>
      <c r="AT132" s="235" t="s">
        <v>75</v>
      </c>
      <c r="AU132" s="235" t="s">
        <v>76</v>
      </c>
      <c r="AY132" s="234" t="s">
        <v>183</v>
      </c>
      <c r="BK132" s="236">
        <f>SUM(BK133:BK138)</f>
        <v>16792.5</v>
      </c>
    </row>
    <row r="133" s="2" customFormat="1" ht="24" customHeight="1">
      <c r="A133" s="33"/>
      <c r="B133" s="34"/>
      <c r="C133" s="237" t="s">
        <v>203</v>
      </c>
      <c r="D133" s="237" t="s">
        <v>193</v>
      </c>
      <c r="E133" s="238" t="s">
        <v>228</v>
      </c>
      <c r="F133" s="239" t="s">
        <v>229</v>
      </c>
      <c r="G133" s="240" t="s">
        <v>180</v>
      </c>
      <c r="H133" s="241">
        <v>25</v>
      </c>
      <c r="I133" s="242">
        <v>0</v>
      </c>
      <c r="J133" s="242">
        <v>352</v>
      </c>
      <c r="K133" s="242">
        <f>ROUND(P133*H133,2)</f>
        <v>8800</v>
      </c>
      <c r="L133" s="239" t="s">
        <v>181</v>
      </c>
      <c r="M133" s="36"/>
      <c r="N133" s="243" t="s">
        <v>1</v>
      </c>
      <c r="O133" s="213" t="s">
        <v>39</v>
      </c>
      <c r="P133" s="214">
        <f>I133+J133</f>
        <v>352</v>
      </c>
      <c r="Q133" s="214">
        <f>ROUND(I133*H133,2)</f>
        <v>0</v>
      </c>
      <c r="R133" s="214">
        <f>ROUND(J133*H133,2)</f>
        <v>8800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198</v>
      </c>
      <c r="AT133" s="217" t="s">
        <v>193</v>
      </c>
      <c r="AU133" s="217" t="s">
        <v>84</v>
      </c>
      <c r="AY133" s="14" t="s">
        <v>183</v>
      </c>
      <c r="BE133" s="218">
        <f>IF(O133="základní",K133,0)</f>
        <v>8800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84</v>
      </c>
      <c r="BK133" s="218">
        <f>ROUND(P133*H133,2)</f>
        <v>8800</v>
      </c>
      <c r="BL133" s="14" t="s">
        <v>198</v>
      </c>
      <c r="BM133" s="217" t="s">
        <v>324</v>
      </c>
    </row>
    <row r="134" s="2" customFormat="1">
      <c r="A134" s="33"/>
      <c r="B134" s="34"/>
      <c r="C134" s="35"/>
      <c r="D134" s="219" t="s">
        <v>186</v>
      </c>
      <c r="E134" s="35"/>
      <c r="F134" s="220" t="s">
        <v>231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186</v>
      </c>
      <c r="AU134" s="14" t="s">
        <v>84</v>
      </c>
    </row>
    <row r="135" s="2" customFormat="1" ht="24" customHeight="1">
      <c r="A135" s="33"/>
      <c r="B135" s="34"/>
      <c r="C135" s="237" t="s">
        <v>192</v>
      </c>
      <c r="D135" s="237" t="s">
        <v>193</v>
      </c>
      <c r="E135" s="238" t="s">
        <v>232</v>
      </c>
      <c r="F135" s="239" t="s">
        <v>233</v>
      </c>
      <c r="G135" s="240" t="s">
        <v>180</v>
      </c>
      <c r="H135" s="241">
        <v>25</v>
      </c>
      <c r="I135" s="242">
        <v>0</v>
      </c>
      <c r="J135" s="242">
        <v>26.699999999999999</v>
      </c>
      <c r="K135" s="242">
        <f>ROUND(P135*H135,2)</f>
        <v>667.5</v>
      </c>
      <c r="L135" s="239" t="s">
        <v>181</v>
      </c>
      <c r="M135" s="36"/>
      <c r="N135" s="243" t="s">
        <v>1</v>
      </c>
      <c r="O135" s="213" t="s">
        <v>39</v>
      </c>
      <c r="P135" s="214">
        <f>I135+J135</f>
        <v>26.699999999999999</v>
      </c>
      <c r="Q135" s="214">
        <f>ROUND(I135*H135,2)</f>
        <v>0</v>
      </c>
      <c r="R135" s="214">
        <f>ROUND(J135*H135,2)</f>
        <v>667.5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198</v>
      </c>
      <c r="AT135" s="217" t="s">
        <v>193</v>
      </c>
      <c r="AU135" s="217" t="s">
        <v>84</v>
      </c>
      <c r="AY135" s="14" t="s">
        <v>183</v>
      </c>
      <c r="BE135" s="218">
        <f>IF(O135="základní",K135,0)</f>
        <v>667.5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84</v>
      </c>
      <c r="BK135" s="218">
        <f>ROUND(P135*H135,2)</f>
        <v>667.5</v>
      </c>
      <c r="BL135" s="14" t="s">
        <v>198</v>
      </c>
      <c r="BM135" s="217" t="s">
        <v>325</v>
      </c>
    </row>
    <row r="136" s="2" customFormat="1">
      <c r="A136" s="33"/>
      <c r="B136" s="34"/>
      <c r="C136" s="35"/>
      <c r="D136" s="219" t="s">
        <v>186</v>
      </c>
      <c r="E136" s="35"/>
      <c r="F136" s="220" t="s">
        <v>233</v>
      </c>
      <c r="G136" s="35"/>
      <c r="H136" s="35"/>
      <c r="I136" s="35"/>
      <c r="J136" s="35"/>
      <c r="K136" s="35"/>
      <c r="L136" s="35"/>
      <c r="M136" s="36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3"/>
      <c r="AA136" s="33"/>
      <c r="AB136" s="33"/>
      <c r="AC136" s="33"/>
      <c r="AD136" s="33"/>
      <c r="AE136" s="33"/>
      <c r="AT136" s="14" t="s">
        <v>186</v>
      </c>
      <c r="AU136" s="14" t="s">
        <v>84</v>
      </c>
    </row>
    <row r="137" s="2" customFormat="1" ht="24" customHeight="1">
      <c r="A137" s="33"/>
      <c r="B137" s="34"/>
      <c r="C137" s="237" t="s">
        <v>184</v>
      </c>
      <c r="D137" s="237" t="s">
        <v>193</v>
      </c>
      <c r="E137" s="238" t="s">
        <v>235</v>
      </c>
      <c r="F137" s="239" t="s">
        <v>236</v>
      </c>
      <c r="G137" s="240" t="s">
        <v>180</v>
      </c>
      <c r="H137" s="241">
        <v>25</v>
      </c>
      <c r="I137" s="242">
        <v>0</v>
      </c>
      <c r="J137" s="242">
        <v>293</v>
      </c>
      <c r="K137" s="242">
        <f>ROUND(P137*H137,2)</f>
        <v>7325</v>
      </c>
      <c r="L137" s="239" t="s">
        <v>181</v>
      </c>
      <c r="M137" s="36"/>
      <c r="N137" s="243" t="s">
        <v>1</v>
      </c>
      <c r="O137" s="213" t="s">
        <v>39</v>
      </c>
      <c r="P137" s="214">
        <f>I137+J137</f>
        <v>293</v>
      </c>
      <c r="Q137" s="214">
        <f>ROUND(I137*H137,2)</f>
        <v>0</v>
      </c>
      <c r="R137" s="214">
        <f>ROUND(J137*H137,2)</f>
        <v>7325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198</v>
      </c>
      <c r="AT137" s="217" t="s">
        <v>193</v>
      </c>
      <c r="AU137" s="217" t="s">
        <v>84</v>
      </c>
      <c r="AY137" s="14" t="s">
        <v>183</v>
      </c>
      <c r="BE137" s="218">
        <f>IF(O137="základní",K137,0)</f>
        <v>7325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84</v>
      </c>
      <c r="BK137" s="218">
        <f>ROUND(P137*H137,2)</f>
        <v>7325</v>
      </c>
      <c r="BL137" s="14" t="s">
        <v>198</v>
      </c>
      <c r="BM137" s="217" t="s">
        <v>326</v>
      </c>
    </row>
    <row r="138" s="2" customFormat="1">
      <c r="A138" s="33"/>
      <c r="B138" s="34"/>
      <c r="C138" s="35"/>
      <c r="D138" s="219" t="s">
        <v>186</v>
      </c>
      <c r="E138" s="35"/>
      <c r="F138" s="220" t="s">
        <v>236</v>
      </c>
      <c r="G138" s="35"/>
      <c r="H138" s="35"/>
      <c r="I138" s="35"/>
      <c r="J138" s="35"/>
      <c r="K138" s="35"/>
      <c r="L138" s="35"/>
      <c r="M138" s="36"/>
      <c r="N138" s="221"/>
      <c r="O138" s="222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33"/>
      <c r="AA138" s="33"/>
      <c r="AB138" s="33"/>
      <c r="AC138" s="33"/>
      <c r="AD138" s="33"/>
      <c r="AE138" s="33"/>
      <c r="AT138" s="14" t="s">
        <v>186</v>
      </c>
      <c r="AU138" s="14" t="s">
        <v>84</v>
      </c>
    </row>
    <row r="139" s="12" customFormat="1" ht="25.92" customHeight="1">
      <c r="A139" s="12"/>
      <c r="B139" s="223"/>
      <c r="C139" s="224"/>
      <c r="D139" s="225" t="s">
        <v>75</v>
      </c>
      <c r="E139" s="226" t="s">
        <v>211</v>
      </c>
      <c r="F139" s="226" t="s">
        <v>212</v>
      </c>
      <c r="G139" s="224"/>
      <c r="H139" s="224"/>
      <c r="I139" s="224"/>
      <c r="J139" s="224"/>
      <c r="K139" s="227">
        <f>BK139</f>
        <v>4560</v>
      </c>
      <c r="L139" s="224"/>
      <c r="M139" s="228"/>
      <c r="N139" s="229"/>
      <c r="O139" s="230"/>
      <c r="P139" s="230"/>
      <c r="Q139" s="231">
        <f>Q140</f>
        <v>0</v>
      </c>
      <c r="R139" s="231">
        <f>R140</f>
        <v>4560</v>
      </c>
      <c r="S139" s="230"/>
      <c r="T139" s="232">
        <f>T140</f>
        <v>0</v>
      </c>
      <c r="U139" s="230"/>
      <c r="V139" s="232">
        <f>V140</f>
        <v>0</v>
      </c>
      <c r="W139" s="230"/>
      <c r="X139" s="232">
        <f>X140</f>
        <v>0</v>
      </c>
      <c r="Y139" s="233"/>
      <c r="Z139" s="12"/>
      <c r="AA139" s="12"/>
      <c r="AB139" s="12"/>
      <c r="AC139" s="12"/>
      <c r="AD139" s="12"/>
      <c r="AE139" s="12"/>
      <c r="AR139" s="234" t="s">
        <v>192</v>
      </c>
      <c r="AT139" s="235" t="s">
        <v>75</v>
      </c>
      <c r="AU139" s="235" t="s">
        <v>76</v>
      </c>
      <c r="AY139" s="234" t="s">
        <v>183</v>
      </c>
      <c r="BK139" s="236">
        <f>BK140</f>
        <v>4560</v>
      </c>
    </row>
    <row r="140" s="12" customFormat="1" ht="22.8" customHeight="1">
      <c r="A140" s="12"/>
      <c r="B140" s="223"/>
      <c r="C140" s="224"/>
      <c r="D140" s="225" t="s">
        <v>75</v>
      </c>
      <c r="E140" s="244" t="s">
        <v>213</v>
      </c>
      <c r="F140" s="244" t="s">
        <v>214</v>
      </c>
      <c r="G140" s="224"/>
      <c r="H140" s="224"/>
      <c r="I140" s="224"/>
      <c r="J140" s="224"/>
      <c r="K140" s="245">
        <f>BK140</f>
        <v>4560</v>
      </c>
      <c r="L140" s="224"/>
      <c r="M140" s="228"/>
      <c r="N140" s="229"/>
      <c r="O140" s="230"/>
      <c r="P140" s="230"/>
      <c r="Q140" s="231">
        <f>SUM(Q141:Q142)</f>
        <v>0</v>
      </c>
      <c r="R140" s="231">
        <f>SUM(R141:R142)</f>
        <v>4560</v>
      </c>
      <c r="S140" s="230"/>
      <c r="T140" s="232">
        <f>SUM(T141:T142)</f>
        <v>0</v>
      </c>
      <c r="U140" s="230"/>
      <c r="V140" s="232">
        <f>SUM(V141:V142)</f>
        <v>0</v>
      </c>
      <c r="W140" s="230"/>
      <c r="X140" s="232">
        <f>SUM(X141:X142)</f>
        <v>0</v>
      </c>
      <c r="Y140" s="233"/>
      <c r="Z140" s="12"/>
      <c r="AA140" s="12"/>
      <c r="AB140" s="12"/>
      <c r="AC140" s="12"/>
      <c r="AD140" s="12"/>
      <c r="AE140" s="12"/>
      <c r="AR140" s="234" t="s">
        <v>192</v>
      </c>
      <c r="AT140" s="235" t="s">
        <v>75</v>
      </c>
      <c r="AU140" s="235" t="s">
        <v>84</v>
      </c>
      <c r="AY140" s="234" t="s">
        <v>183</v>
      </c>
      <c r="BK140" s="236">
        <f>SUM(BK141:BK142)</f>
        <v>4560</v>
      </c>
    </row>
    <row r="141" s="2" customFormat="1" ht="24" customHeight="1">
      <c r="A141" s="33"/>
      <c r="B141" s="34"/>
      <c r="C141" s="237" t="s">
        <v>238</v>
      </c>
      <c r="D141" s="237" t="s">
        <v>193</v>
      </c>
      <c r="E141" s="238" t="s">
        <v>216</v>
      </c>
      <c r="F141" s="239" t="s">
        <v>217</v>
      </c>
      <c r="G141" s="240" t="s">
        <v>218</v>
      </c>
      <c r="H141" s="241">
        <v>240</v>
      </c>
      <c r="I141" s="242">
        <v>0</v>
      </c>
      <c r="J141" s="242">
        <v>19</v>
      </c>
      <c r="K141" s="242">
        <f>ROUND(P141*H141,2)</f>
        <v>4560</v>
      </c>
      <c r="L141" s="239" t="s">
        <v>219</v>
      </c>
      <c r="M141" s="36"/>
      <c r="N141" s="243" t="s">
        <v>1</v>
      </c>
      <c r="O141" s="213" t="s">
        <v>39</v>
      </c>
      <c r="P141" s="214">
        <f>I141+J141</f>
        <v>19</v>
      </c>
      <c r="Q141" s="214">
        <f>ROUND(I141*H141,2)</f>
        <v>0</v>
      </c>
      <c r="R141" s="214">
        <f>ROUND(J141*H141,2)</f>
        <v>4560</v>
      </c>
      <c r="S141" s="215">
        <v>0</v>
      </c>
      <c r="T141" s="215">
        <f>S141*H141</f>
        <v>0</v>
      </c>
      <c r="U141" s="215">
        <v>0</v>
      </c>
      <c r="V141" s="215">
        <f>U141*H141</f>
        <v>0</v>
      </c>
      <c r="W141" s="215">
        <v>0</v>
      </c>
      <c r="X141" s="215">
        <f>W141*H141</f>
        <v>0</v>
      </c>
      <c r="Y141" s="216" t="s">
        <v>1</v>
      </c>
      <c r="Z141" s="33"/>
      <c r="AA141" s="33"/>
      <c r="AB141" s="33"/>
      <c r="AC141" s="33"/>
      <c r="AD141" s="33"/>
      <c r="AE141" s="33"/>
      <c r="AR141" s="217" t="s">
        <v>220</v>
      </c>
      <c r="AT141" s="217" t="s">
        <v>193</v>
      </c>
      <c r="AU141" s="217" t="s">
        <v>86</v>
      </c>
      <c r="AY141" s="14" t="s">
        <v>183</v>
      </c>
      <c r="BE141" s="218">
        <f>IF(O141="základní",K141,0)</f>
        <v>4560</v>
      </c>
      <c r="BF141" s="218">
        <f>IF(O141="snížená",K141,0)</f>
        <v>0</v>
      </c>
      <c r="BG141" s="218">
        <f>IF(O141="zákl. přenesená",K141,0)</f>
        <v>0</v>
      </c>
      <c r="BH141" s="218">
        <f>IF(O141="sníž. přenesená",K141,0)</f>
        <v>0</v>
      </c>
      <c r="BI141" s="218">
        <f>IF(O141="nulová",K141,0)</f>
        <v>0</v>
      </c>
      <c r="BJ141" s="14" t="s">
        <v>84</v>
      </c>
      <c r="BK141" s="218">
        <f>ROUND(P141*H141,2)</f>
        <v>4560</v>
      </c>
      <c r="BL141" s="14" t="s">
        <v>220</v>
      </c>
      <c r="BM141" s="217" t="s">
        <v>327</v>
      </c>
    </row>
    <row r="142" s="2" customFormat="1">
      <c r="A142" s="33"/>
      <c r="B142" s="34"/>
      <c r="C142" s="35"/>
      <c r="D142" s="219" t="s">
        <v>186</v>
      </c>
      <c r="E142" s="35"/>
      <c r="F142" s="220" t="s">
        <v>217</v>
      </c>
      <c r="G142" s="35"/>
      <c r="H142" s="35"/>
      <c r="I142" s="35"/>
      <c r="J142" s="35"/>
      <c r="K142" s="35"/>
      <c r="L142" s="35"/>
      <c r="M142" s="36"/>
      <c r="N142" s="246"/>
      <c r="O142" s="247"/>
      <c r="P142" s="248"/>
      <c r="Q142" s="248"/>
      <c r="R142" s="248"/>
      <c r="S142" s="248"/>
      <c r="T142" s="248"/>
      <c r="U142" s="248"/>
      <c r="V142" s="248"/>
      <c r="W142" s="248"/>
      <c r="X142" s="248"/>
      <c r="Y142" s="249"/>
      <c r="Z142" s="33"/>
      <c r="AA142" s="33"/>
      <c r="AB142" s="33"/>
      <c r="AC142" s="33"/>
      <c r="AD142" s="33"/>
      <c r="AE142" s="33"/>
      <c r="AT142" s="14" t="s">
        <v>186</v>
      </c>
      <c r="AU142" s="14" t="s">
        <v>86</v>
      </c>
    </row>
    <row r="143" s="2" customFormat="1" ht="6.96" customHeight="1">
      <c r="A143" s="33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36"/>
      <c r="N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sheet="1" autoFilter="0" formatColumns="0" formatRows="0" objects="1" scenarios="1" spinCount="100000" saltValue="8BKqfp33J5ARlEQhuOyb/cPTvGMiFxDjd3LHhXWviPrEYvXLy6CskQ1rKGur1qyVKgroa+M45UnJ5RtnK7HfcQ==" hashValue="cMA817NS/nRjxB0vo5E77Xoj2MxrQvqU7IF97TxclYb4qcJKIcxCmIweH4Lc00FnhxaJeTCzym7D1fEJz6NkeQ==" algorithmName="SHA-512" password="CC35"/>
  <autoFilter ref="C123:L14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" customWidth="1"/>
    <col min="10" max="10" width="20.17" style="1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4.17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122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86</v>
      </c>
    </row>
    <row r="4" s="1" customFormat="1" ht="24.96" customHeight="1">
      <c r="B4" s="17"/>
      <c r="D4" s="137" t="s">
        <v>142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2019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143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328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31. 7. 2019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tr">
        <f>IF('Rekapitulace stavby'!AN19="","",'Rekapitulace stavby'!AN19)</f>
        <v/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tr">
        <f>IF('Rekapitulace stavby'!E20="","",'Rekapitulace stavby'!E20)</f>
        <v xml:space="preserve"> </v>
      </c>
      <c r="F24" s="33"/>
      <c r="G24" s="33"/>
      <c r="H24" s="33"/>
      <c r="I24" s="139" t="s">
        <v>25</v>
      </c>
      <c r="J24" s="142" t="str">
        <f>IF('Rekapitulace stavby'!AN20="","",'Rekapitulace stavby'!AN20)</f>
        <v/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29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145</v>
      </c>
      <c r="E30" s="33"/>
      <c r="F30" s="33"/>
      <c r="G30" s="33"/>
      <c r="H30" s="33"/>
      <c r="I30" s="33"/>
      <c r="J30" s="33"/>
      <c r="K30" s="149">
        <f>K96</f>
        <v>279816.79999999999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31</v>
      </c>
      <c r="F31" s="33"/>
      <c r="G31" s="33"/>
      <c r="H31" s="33"/>
      <c r="I31" s="33"/>
      <c r="J31" s="33"/>
      <c r="K31" s="150">
        <f>I96</f>
        <v>257304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32</v>
      </c>
      <c r="F32" s="33"/>
      <c r="G32" s="33"/>
      <c r="H32" s="33"/>
      <c r="I32" s="33"/>
      <c r="J32" s="33"/>
      <c r="K32" s="150">
        <f>J96</f>
        <v>22512.799999999999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146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34</v>
      </c>
      <c r="E34" s="33"/>
      <c r="F34" s="33"/>
      <c r="G34" s="33"/>
      <c r="H34" s="33"/>
      <c r="I34" s="33"/>
      <c r="J34" s="33"/>
      <c r="K34" s="153">
        <f>ROUND(K30 + K33, 2)</f>
        <v>279816.79999999999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36</v>
      </c>
      <c r="G36" s="33"/>
      <c r="H36" s="33"/>
      <c r="I36" s="154" t="s">
        <v>35</v>
      </c>
      <c r="J36" s="33"/>
      <c r="K36" s="154" t="s">
        <v>37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38</v>
      </c>
      <c r="E37" s="139" t="s">
        <v>39</v>
      </c>
      <c r="F37" s="150">
        <f>ROUND((SUM(BE103:BE104) + SUM(BE124:BE142)),  2)</f>
        <v>279816.79999999999</v>
      </c>
      <c r="G37" s="33"/>
      <c r="H37" s="33"/>
      <c r="I37" s="156">
        <v>0.20999999999999999</v>
      </c>
      <c r="J37" s="33"/>
      <c r="K37" s="150">
        <f>ROUND(((SUM(BE103:BE104) + SUM(BE124:BE142))*I37),  2)</f>
        <v>58761.529999999999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40</v>
      </c>
      <c r="F38" s="150">
        <f>ROUND((SUM(BF103:BF104) + SUM(BF124:BF142)),  2)</f>
        <v>0</v>
      </c>
      <c r="G38" s="33"/>
      <c r="H38" s="33"/>
      <c r="I38" s="156">
        <v>0.14999999999999999</v>
      </c>
      <c r="J38" s="33"/>
      <c r="K38" s="150">
        <f>ROUND(((SUM(BF103:BF104) + SUM(BF124:BF142))*I38),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41</v>
      </c>
      <c r="F39" s="150">
        <f>ROUND((SUM(BG103:BG104) + SUM(BG124:BG142)),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42</v>
      </c>
      <c r="F40" s="150">
        <f>ROUND((SUM(BH103:BH104) + SUM(BH124:BH142)),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43</v>
      </c>
      <c r="F41" s="150">
        <f>ROUND((SUM(BI103:BI104) + SUM(BI124:BI142)),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44</v>
      </c>
      <c r="E43" s="159"/>
      <c r="F43" s="159"/>
      <c r="G43" s="160" t="s">
        <v>45</v>
      </c>
      <c r="H43" s="161" t="s">
        <v>46</v>
      </c>
      <c r="I43" s="159"/>
      <c r="J43" s="159"/>
      <c r="K43" s="162">
        <f>SUM(K34:K41)</f>
        <v>338578.32999999996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147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2019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143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PS13 - PZS km 252,221 1D trať Brno - Kolín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31. 7. 2019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 xml:space="preserve"> 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148</v>
      </c>
      <c r="D94" s="133"/>
      <c r="E94" s="133"/>
      <c r="F94" s="133"/>
      <c r="G94" s="133"/>
      <c r="H94" s="133"/>
      <c r="I94" s="177" t="s">
        <v>149</v>
      </c>
      <c r="J94" s="177" t="s">
        <v>150</v>
      </c>
      <c r="K94" s="177" t="s">
        <v>151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152</v>
      </c>
      <c r="D96" s="35"/>
      <c r="E96" s="35"/>
      <c r="F96" s="35"/>
      <c r="G96" s="35"/>
      <c r="H96" s="35"/>
      <c r="I96" s="104">
        <f>Q124</f>
        <v>257304</v>
      </c>
      <c r="J96" s="104">
        <f>R124</f>
        <v>22512.799999999999</v>
      </c>
      <c r="K96" s="104">
        <f>K124</f>
        <v>279816.79999999999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153</v>
      </c>
    </row>
    <row r="97" s="9" customFormat="1" ht="24.96" customHeight="1">
      <c r="A97" s="9"/>
      <c r="B97" s="179"/>
      <c r="C97" s="180"/>
      <c r="D97" s="181" t="s">
        <v>154</v>
      </c>
      <c r="E97" s="182"/>
      <c r="F97" s="182"/>
      <c r="G97" s="182"/>
      <c r="H97" s="182"/>
      <c r="I97" s="183">
        <f>Q129</f>
        <v>0</v>
      </c>
      <c r="J97" s="183">
        <f>R129</f>
        <v>824</v>
      </c>
      <c r="K97" s="183">
        <f>K129</f>
        <v>824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155</v>
      </c>
      <c r="E98" s="182"/>
      <c r="F98" s="182"/>
      <c r="G98" s="182"/>
      <c r="H98" s="182"/>
      <c r="I98" s="183">
        <f>Q132</f>
        <v>0</v>
      </c>
      <c r="J98" s="183">
        <f>R132</f>
        <v>17128.799999999999</v>
      </c>
      <c r="K98" s="183">
        <f>K132</f>
        <v>17128.799999999999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156</v>
      </c>
      <c r="E99" s="182"/>
      <c r="F99" s="182"/>
      <c r="G99" s="182"/>
      <c r="H99" s="182"/>
      <c r="I99" s="183">
        <f>Q139</f>
        <v>0</v>
      </c>
      <c r="J99" s="183">
        <f>R139</f>
        <v>4560</v>
      </c>
      <c r="K99" s="183">
        <f>K139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157</v>
      </c>
      <c r="E100" s="188"/>
      <c r="F100" s="188"/>
      <c r="G100" s="188"/>
      <c r="H100" s="188"/>
      <c r="I100" s="189">
        <f>Q140</f>
        <v>0</v>
      </c>
      <c r="J100" s="189">
        <f>R140</f>
        <v>4560</v>
      </c>
      <c r="K100" s="189">
        <f>K140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158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38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141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279816.79999999999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159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2019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143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PS13 - PZS km 252,221 1D trať Brno - Kolín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31. 7. 2019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5.1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 xml:space="preserve"> 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160</v>
      </c>
      <c r="D123" s="196" t="s">
        <v>59</v>
      </c>
      <c r="E123" s="196" t="s">
        <v>55</v>
      </c>
      <c r="F123" s="196" t="s">
        <v>56</v>
      </c>
      <c r="G123" s="196" t="s">
        <v>161</v>
      </c>
      <c r="H123" s="196" t="s">
        <v>162</v>
      </c>
      <c r="I123" s="196" t="s">
        <v>163</v>
      </c>
      <c r="J123" s="196" t="s">
        <v>164</v>
      </c>
      <c r="K123" s="196" t="s">
        <v>151</v>
      </c>
      <c r="L123" s="197" t="s">
        <v>165</v>
      </c>
      <c r="M123" s="198"/>
      <c r="N123" s="94" t="s">
        <v>1</v>
      </c>
      <c r="O123" s="95" t="s">
        <v>38</v>
      </c>
      <c r="P123" s="95" t="s">
        <v>166</v>
      </c>
      <c r="Q123" s="95" t="s">
        <v>167</v>
      </c>
      <c r="R123" s="95" t="s">
        <v>168</v>
      </c>
      <c r="S123" s="95" t="s">
        <v>169</v>
      </c>
      <c r="T123" s="95" t="s">
        <v>170</v>
      </c>
      <c r="U123" s="95" t="s">
        <v>171</v>
      </c>
      <c r="V123" s="95" t="s">
        <v>172</v>
      </c>
      <c r="W123" s="95" t="s">
        <v>173</v>
      </c>
      <c r="X123" s="95" t="s">
        <v>174</v>
      </c>
      <c r="Y123" s="96" t="s">
        <v>175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176</v>
      </c>
      <c r="D124" s="35"/>
      <c r="E124" s="35"/>
      <c r="F124" s="35"/>
      <c r="G124" s="35"/>
      <c r="H124" s="35"/>
      <c r="I124" s="35"/>
      <c r="J124" s="35"/>
      <c r="K124" s="199">
        <f>BK124</f>
        <v>279816.79999999999</v>
      </c>
      <c r="L124" s="35"/>
      <c r="M124" s="36"/>
      <c r="N124" s="97"/>
      <c r="O124" s="200"/>
      <c r="P124" s="98"/>
      <c r="Q124" s="201">
        <f>Q125+SUM(Q126:Q129)+Q132+Q139</f>
        <v>257304</v>
      </c>
      <c r="R124" s="201">
        <f>R125+SUM(R126:R129)+R132+R139</f>
        <v>22512.799999999999</v>
      </c>
      <c r="S124" s="98"/>
      <c r="T124" s="202">
        <f>T125+SUM(T126:T129)+T132+T139</f>
        <v>2</v>
      </c>
      <c r="U124" s="98"/>
      <c r="V124" s="202">
        <f>V125+SUM(V126:V129)+V132+V139</f>
        <v>0</v>
      </c>
      <c r="W124" s="98"/>
      <c r="X124" s="202">
        <f>X125+SUM(X126:X129)+X132+X139</f>
        <v>0</v>
      </c>
      <c r="Y124" s="99"/>
      <c r="Z124" s="33"/>
      <c r="AA124" s="33"/>
      <c r="AB124" s="33"/>
      <c r="AC124" s="33"/>
      <c r="AD124" s="33"/>
      <c r="AE124" s="33"/>
      <c r="AT124" s="14" t="s">
        <v>75</v>
      </c>
      <c r="AU124" s="14" t="s">
        <v>153</v>
      </c>
      <c r="BK124" s="203">
        <f>BK125+SUM(BK126:BK129)+BK132+BK139</f>
        <v>279816.79999999999</v>
      </c>
    </row>
    <row r="125" s="2" customFormat="1" ht="36" customHeight="1">
      <c r="A125" s="33"/>
      <c r="B125" s="34"/>
      <c r="C125" s="204" t="s">
        <v>84</v>
      </c>
      <c r="D125" s="204" t="s">
        <v>177</v>
      </c>
      <c r="E125" s="205" t="s">
        <v>178</v>
      </c>
      <c r="F125" s="206" t="s">
        <v>179</v>
      </c>
      <c r="G125" s="207" t="s">
        <v>180</v>
      </c>
      <c r="H125" s="208">
        <v>24</v>
      </c>
      <c r="I125" s="209">
        <v>10100</v>
      </c>
      <c r="J125" s="210"/>
      <c r="K125" s="209">
        <f>ROUND(P125*H125,2)</f>
        <v>242400</v>
      </c>
      <c r="L125" s="206" t="s">
        <v>181</v>
      </c>
      <c r="M125" s="211"/>
      <c r="N125" s="212" t="s">
        <v>1</v>
      </c>
      <c r="O125" s="213" t="s">
        <v>39</v>
      </c>
      <c r="P125" s="214">
        <f>I125+J125</f>
        <v>10100</v>
      </c>
      <c r="Q125" s="214">
        <f>ROUND(I125*H125,2)</f>
        <v>242400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243</v>
      </c>
      <c r="AT125" s="217" t="s">
        <v>177</v>
      </c>
      <c r="AU125" s="217" t="s">
        <v>76</v>
      </c>
      <c r="AY125" s="14" t="s">
        <v>183</v>
      </c>
      <c r="BE125" s="218">
        <f>IF(O125="základní",K125,0)</f>
        <v>242400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84</v>
      </c>
      <c r="BK125" s="218">
        <f>ROUND(P125*H125,2)</f>
        <v>242400</v>
      </c>
      <c r="BL125" s="14" t="s">
        <v>243</v>
      </c>
      <c r="BM125" s="217" t="s">
        <v>329</v>
      </c>
    </row>
    <row r="126" s="2" customFormat="1">
      <c r="A126" s="33"/>
      <c r="B126" s="34"/>
      <c r="C126" s="35"/>
      <c r="D126" s="219" t="s">
        <v>186</v>
      </c>
      <c r="E126" s="35"/>
      <c r="F126" s="220" t="s">
        <v>179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186</v>
      </c>
      <c r="AU126" s="14" t="s">
        <v>76</v>
      </c>
    </row>
    <row r="127" s="2" customFormat="1" ht="48" customHeight="1">
      <c r="A127" s="33"/>
      <c r="B127" s="34"/>
      <c r="C127" s="204" t="s">
        <v>86</v>
      </c>
      <c r="D127" s="204" t="s">
        <v>177</v>
      </c>
      <c r="E127" s="205" t="s">
        <v>300</v>
      </c>
      <c r="F127" s="206" t="s">
        <v>301</v>
      </c>
      <c r="G127" s="207" t="s">
        <v>180</v>
      </c>
      <c r="H127" s="208">
        <v>24</v>
      </c>
      <c r="I127" s="209">
        <v>621</v>
      </c>
      <c r="J127" s="210"/>
      <c r="K127" s="209">
        <f>ROUND(P127*H127,2)</f>
        <v>14904</v>
      </c>
      <c r="L127" s="206" t="s">
        <v>181</v>
      </c>
      <c r="M127" s="211"/>
      <c r="N127" s="212" t="s">
        <v>1</v>
      </c>
      <c r="O127" s="213" t="s">
        <v>39</v>
      </c>
      <c r="P127" s="214">
        <f>I127+J127</f>
        <v>621</v>
      </c>
      <c r="Q127" s="214">
        <f>ROUND(I127*H127,2)</f>
        <v>14904</v>
      </c>
      <c r="R127" s="214">
        <f>ROUND(J127*H127,2)</f>
        <v>0</v>
      </c>
      <c r="S127" s="215">
        <v>0</v>
      </c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1</v>
      </c>
      <c r="Z127" s="33"/>
      <c r="AA127" s="33"/>
      <c r="AB127" s="33"/>
      <c r="AC127" s="33"/>
      <c r="AD127" s="33"/>
      <c r="AE127" s="33"/>
      <c r="AR127" s="217" t="s">
        <v>243</v>
      </c>
      <c r="AT127" s="217" t="s">
        <v>177</v>
      </c>
      <c r="AU127" s="217" t="s">
        <v>76</v>
      </c>
      <c r="AY127" s="14" t="s">
        <v>183</v>
      </c>
      <c r="BE127" s="218">
        <f>IF(O127="základní",K127,0)</f>
        <v>14904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4" t="s">
        <v>84</v>
      </c>
      <c r="BK127" s="218">
        <f>ROUND(P127*H127,2)</f>
        <v>14904</v>
      </c>
      <c r="BL127" s="14" t="s">
        <v>243</v>
      </c>
      <c r="BM127" s="217" t="s">
        <v>330</v>
      </c>
    </row>
    <row r="128" s="2" customFormat="1">
      <c r="A128" s="33"/>
      <c r="B128" s="34"/>
      <c r="C128" s="35"/>
      <c r="D128" s="219" t="s">
        <v>186</v>
      </c>
      <c r="E128" s="35"/>
      <c r="F128" s="220" t="s">
        <v>301</v>
      </c>
      <c r="G128" s="35"/>
      <c r="H128" s="35"/>
      <c r="I128" s="35"/>
      <c r="J128" s="35"/>
      <c r="K128" s="35"/>
      <c r="L128" s="35"/>
      <c r="M128" s="36"/>
      <c r="N128" s="221"/>
      <c r="O128" s="222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3"/>
      <c r="AA128" s="33"/>
      <c r="AB128" s="33"/>
      <c r="AC128" s="33"/>
      <c r="AD128" s="33"/>
      <c r="AE128" s="33"/>
      <c r="AT128" s="14" t="s">
        <v>186</v>
      </c>
      <c r="AU128" s="14" t="s">
        <v>76</v>
      </c>
    </row>
    <row r="129" s="12" customFormat="1" ht="25.92" customHeight="1">
      <c r="A129" s="12"/>
      <c r="B129" s="223"/>
      <c r="C129" s="224"/>
      <c r="D129" s="225" t="s">
        <v>75</v>
      </c>
      <c r="E129" s="226" t="s">
        <v>190</v>
      </c>
      <c r="F129" s="226" t="s">
        <v>191</v>
      </c>
      <c r="G129" s="224"/>
      <c r="H129" s="224"/>
      <c r="I129" s="224"/>
      <c r="J129" s="224"/>
      <c r="K129" s="227">
        <f>BK129</f>
        <v>824</v>
      </c>
      <c r="L129" s="224"/>
      <c r="M129" s="228"/>
      <c r="N129" s="229"/>
      <c r="O129" s="230"/>
      <c r="P129" s="230"/>
      <c r="Q129" s="231">
        <f>SUM(Q130:Q131)</f>
        <v>0</v>
      </c>
      <c r="R129" s="231">
        <f>SUM(R130:R131)</f>
        <v>824</v>
      </c>
      <c r="S129" s="230"/>
      <c r="T129" s="232">
        <f>SUM(T130:T131)</f>
        <v>2</v>
      </c>
      <c r="U129" s="230"/>
      <c r="V129" s="232">
        <f>SUM(V130:V131)</f>
        <v>0</v>
      </c>
      <c r="W129" s="230"/>
      <c r="X129" s="232">
        <f>SUM(X130:X131)</f>
        <v>0</v>
      </c>
      <c r="Y129" s="233"/>
      <c r="Z129" s="12"/>
      <c r="AA129" s="12"/>
      <c r="AB129" s="12"/>
      <c r="AC129" s="12"/>
      <c r="AD129" s="12"/>
      <c r="AE129" s="12"/>
      <c r="AR129" s="234" t="s">
        <v>184</v>
      </c>
      <c r="AT129" s="235" t="s">
        <v>75</v>
      </c>
      <c r="AU129" s="235" t="s">
        <v>76</v>
      </c>
      <c r="AY129" s="234" t="s">
        <v>183</v>
      </c>
      <c r="BK129" s="236">
        <f>SUM(BK130:BK131)</f>
        <v>824</v>
      </c>
    </row>
    <row r="130" s="2" customFormat="1" ht="24" customHeight="1">
      <c r="A130" s="33"/>
      <c r="B130" s="34"/>
      <c r="C130" s="237" t="s">
        <v>215</v>
      </c>
      <c r="D130" s="237" t="s">
        <v>193</v>
      </c>
      <c r="E130" s="238" t="s">
        <v>194</v>
      </c>
      <c r="F130" s="239" t="s">
        <v>195</v>
      </c>
      <c r="G130" s="240" t="s">
        <v>196</v>
      </c>
      <c r="H130" s="241">
        <v>2</v>
      </c>
      <c r="I130" s="242">
        <v>0</v>
      </c>
      <c r="J130" s="242">
        <v>412</v>
      </c>
      <c r="K130" s="242">
        <f>ROUND(P130*H130,2)</f>
        <v>824</v>
      </c>
      <c r="L130" s="239" t="s">
        <v>197</v>
      </c>
      <c r="M130" s="36"/>
      <c r="N130" s="243" t="s">
        <v>1</v>
      </c>
      <c r="O130" s="213" t="s">
        <v>39</v>
      </c>
      <c r="P130" s="214">
        <f>I130+J130</f>
        <v>412</v>
      </c>
      <c r="Q130" s="214">
        <f>ROUND(I130*H130,2)</f>
        <v>0</v>
      </c>
      <c r="R130" s="214">
        <f>ROUND(J130*H130,2)</f>
        <v>824</v>
      </c>
      <c r="S130" s="215">
        <v>1</v>
      </c>
      <c r="T130" s="215">
        <f>S130*H130</f>
        <v>2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1</v>
      </c>
      <c r="Z130" s="33"/>
      <c r="AA130" s="33"/>
      <c r="AB130" s="33"/>
      <c r="AC130" s="33"/>
      <c r="AD130" s="33"/>
      <c r="AE130" s="33"/>
      <c r="AR130" s="217" t="s">
        <v>198</v>
      </c>
      <c r="AT130" s="217" t="s">
        <v>193</v>
      </c>
      <c r="AU130" s="217" t="s">
        <v>84</v>
      </c>
      <c r="AY130" s="14" t="s">
        <v>183</v>
      </c>
      <c r="BE130" s="218">
        <f>IF(O130="základní",K130,0)</f>
        <v>824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4" t="s">
        <v>84</v>
      </c>
      <c r="BK130" s="218">
        <f>ROUND(P130*H130,2)</f>
        <v>824</v>
      </c>
      <c r="BL130" s="14" t="s">
        <v>198</v>
      </c>
      <c r="BM130" s="217" t="s">
        <v>331</v>
      </c>
    </row>
    <row r="131" s="2" customFormat="1">
      <c r="A131" s="33"/>
      <c r="B131" s="34"/>
      <c r="C131" s="35"/>
      <c r="D131" s="219" t="s">
        <v>186</v>
      </c>
      <c r="E131" s="35"/>
      <c r="F131" s="220" t="s">
        <v>200</v>
      </c>
      <c r="G131" s="35"/>
      <c r="H131" s="35"/>
      <c r="I131" s="35"/>
      <c r="J131" s="35"/>
      <c r="K131" s="35"/>
      <c r="L131" s="35"/>
      <c r="M131" s="36"/>
      <c r="N131" s="221"/>
      <c r="O131" s="222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3"/>
      <c r="AA131" s="33"/>
      <c r="AB131" s="33"/>
      <c r="AC131" s="33"/>
      <c r="AD131" s="33"/>
      <c r="AE131" s="33"/>
      <c r="AT131" s="14" t="s">
        <v>186</v>
      </c>
      <c r="AU131" s="14" t="s">
        <v>84</v>
      </c>
    </row>
    <row r="132" s="12" customFormat="1" ht="25.92" customHeight="1">
      <c r="A132" s="12"/>
      <c r="B132" s="223"/>
      <c r="C132" s="224"/>
      <c r="D132" s="225" t="s">
        <v>75</v>
      </c>
      <c r="E132" s="226" t="s">
        <v>201</v>
      </c>
      <c r="F132" s="226" t="s">
        <v>202</v>
      </c>
      <c r="G132" s="224"/>
      <c r="H132" s="224"/>
      <c r="I132" s="224"/>
      <c r="J132" s="224"/>
      <c r="K132" s="227">
        <f>BK132</f>
        <v>17128.799999999999</v>
      </c>
      <c r="L132" s="224"/>
      <c r="M132" s="228"/>
      <c r="N132" s="229"/>
      <c r="O132" s="230"/>
      <c r="P132" s="230"/>
      <c r="Q132" s="231">
        <f>SUM(Q133:Q138)</f>
        <v>0</v>
      </c>
      <c r="R132" s="231">
        <f>SUM(R133:R138)</f>
        <v>17128.799999999999</v>
      </c>
      <c r="S132" s="230"/>
      <c r="T132" s="232">
        <f>SUM(T133:T138)</f>
        <v>0</v>
      </c>
      <c r="U132" s="230"/>
      <c r="V132" s="232">
        <f>SUM(V133:V138)</f>
        <v>0</v>
      </c>
      <c r="W132" s="230"/>
      <c r="X132" s="232">
        <f>SUM(X133:X138)</f>
        <v>0</v>
      </c>
      <c r="Y132" s="233"/>
      <c r="Z132" s="12"/>
      <c r="AA132" s="12"/>
      <c r="AB132" s="12"/>
      <c r="AC132" s="12"/>
      <c r="AD132" s="12"/>
      <c r="AE132" s="12"/>
      <c r="AR132" s="234" t="s">
        <v>184</v>
      </c>
      <c r="AT132" s="235" t="s">
        <v>75</v>
      </c>
      <c r="AU132" s="235" t="s">
        <v>76</v>
      </c>
      <c r="AY132" s="234" t="s">
        <v>183</v>
      </c>
      <c r="BK132" s="236">
        <f>SUM(BK133:BK138)</f>
        <v>17128.799999999999</v>
      </c>
    </row>
    <row r="133" s="2" customFormat="1" ht="24" customHeight="1">
      <c r="A133" s="33"/>
      <c r="B133" s="34"/>
      <c r="C133" s="237" t="s">
        <v>203</v>
      </c>
      <c r="D133" s="237" t="s">
        <v>193</v>
      </c>
      <c r="E133" s="238" t="s">
        <v>204</v>
      </c>
      <c r="F133" s="239" t="s">
        <v>205</v>
      </c>
      <c r="G133" s="240" t="s">
        <v>180</v>
      </c>
      <c r="H133" s="241">
        <v>24</v>
      </c>
      <c r="I133" s="242">
        <v>0</v>
      </c>
      <c r="J133" s="242">
        <v>394</v>
      </c>
      <c r="K133" s="242">
        <f>ROUND(P133*H133,2)</f>
        <v>9456</v>
      </c>
      <c r="L133" s="239" t="s">
        <v>181</v>
      </c>
      <c r="M133" s="36"/>
      <c r="N133" s="243" t="s">
        <v>1</v>
      </c>
      <c r="O133" s="213" t="s">
        <v>39</v>
      </c>
      <c r="P133" s="214">
        <f>I133+J133</f>
        <v>394</v>
      </c>
      <c r="Q133" s="214">
        <f>ROUND(I133*H133,2)</f>
        <v>0</v>
      </c>
      <c r="R133" s="214">
        <f>ROUND(J133*H133,2)</f>
        <v>9456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198</v>
      </c>
      <c r="AT133" s="217" t="s">
        <v>193</v>
      </c>
      <c r="AU133" s="217" t="s">
        <v>84</v>
      </c>
      <c r="AY133" s="14" t="s">
        <v>183</v>
      </c>
      <c r="BE133" s="218">
        <f>IF(O133="základní",K133,0)</f>
        <v>9456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84</v>
      </c>
      <c r="BK133" s="218">
        <f>ROUND(P133*H133,2)</f>
        <v>9456</v>
      </c>
      <c r="BL133" s="14" t="s">
        <v>198</v>
      </c>
      <c r="BM133" s="217" t="s">
        <v>332</v>
      </c>
    </row>
    <row r="134" s="2" customFormat="1">
      <c r="A134" s="33"/>
      <c r="B134" s="34"/>
      <c r="C134" s="35"/>
      <c r="D134" s="219" t="s">
        <v>186</v>
      </c>
      <c r="E134" s="35"/>
      <c r="F134" s="220" t="s">
        <v>207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186</v>
      </c>
      <c r="AU134" s="14" t="s">
        <v>84</v>
      </c>
    </row>
    <row r="135" s="2" customFormat="1" ht="24" customHeight="1">
      <c r="A135" s="33"/>
      <c r="B135" s="34"/>
      <c r="C135" s="237" t="s">
        <v>192</v>
      </c>
      <c r="D135" s="237" t="s">
        <v>193</v>
      </c>
      <c r="E135" s="238" t="s">
        <v>232</v>
      </c>
      <c r="F135" s="239" t="s">
        <v>233</v>
      </c>
      <c r="G135" s="240" t="s">
        <v>180</v>
      </c>
      <c r="H135" s="241">
        <v>24</v>
      </c>
      <c r="I135" s="242">
        <v>0</v>
      </c>
      <c r="J135" s="242">
        <v>26.699999999999999</v>
      </c>
      <c r="K135" s="242">
        <f>ROUND(P135*H135,2)</f>
        <v>640.79999999999995</v>
      </c>
      <c r="L135" s="239" t="s">
        <v>181</v>
      </c>
      <c r="M135" s="36"/>
      <c r="N135" s="243" t="s">
        <v>1</v>
      </c>
      <c r="O135" s="213" t="s">
        <v>39</v>
      </c>
      <c r="P135" s="214">
        <f>I135+J135</f>
        <v>26.699999999999999</v>
      </c>
      <c r="Q135" s="214">
        <f>ROUND(I135*H135,2)</f>
        <v>0</v>
      </c>
      <c r="R135" s="214">
        <f>ROUND(J135*H135,2)</f>
        <v>640.79999999999995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198</v>
      </c>
      <c r="AT135" s="217" t="s">
        <v>193</v>
      </c>
      <c r="AU135" s="217" t="s">
        <v>84</v>
      </c>
      <c r="AY135" s="14" t="s">
        <v>183</v>
      </c>
      <c r="BE135" s="218">
        <f>IF(O135="základní",K135,0)</f>
        <v>640.79999999999995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84</v>
      </c>
      <c r="BK135" s="218">
        <f>ROUND(P135*H135,2)</f>
        <v>640.79999999999995</v>
      </c>
      <c r="BL135" s="14" t="s">
        <v>198</v>
      </c>
      <c r="BM135" s="217" t="s">
        <v>333</v>
      </c>
    </row>
    <row r="136" s="2" customFormat="1">
      <c r="A136" s="33"/>
      <c r="B136" s="34"/>
      <c r="C136" s="35"/>
      <c r="D136" s="219" t="s">
        <v>186</v>
      </c>
      <c r="E136" s="35"/>
      <c r="F136" s="220" t="s">
        <v>233</v>
      </c>
      <c r="G136" s="35"/>
      <c r="H136" s="35"/>
      <c r="I136" s="35"/>
      <c r="J136" s="35"/>
      <c r="K136" s="35"/>
      <c r="L136" s="35"/>
      <c r="M136" s="36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3"/>
      <c r="AA136" s="33"/>
      <c r="AB136" s="33"/>
      <c r="AC136" s="33"/>
      <c r="AD136" s="33"/>
      <c r="AE136" s="33"/>
      <c r="AT136" s="14" t="s">
        <v>186</v>
      </c>
      <c r="AU136" s="14" t="s">
        <v>84</v>
      </c>
    </row>
    <row r="137" s="2" customFormat="1" ht="24" customHeight="1">
      <c r="A137" s="33"/>
      <c r="B137" s="34"/>
      <c r="C137" s="237" t="s">
        <v>184</v>
      </c>
      <c r="D137" s="237" t="s">
        <v>193</v>
      </c>
      <c r="E137" s="238" t="s">
        <v>208</v>
      </c>
      <c r="F137" s="239" t="s">
        <v>209</v>
      </c>
      <c r="G137" s="240" t="s">
        <v>180</v>
      </c>
      <c r="H137" s="241">
        <v>24</v>
      </c>
      <c r="I137" s="242">
        <v>0</v>
      </c>
      <c r="J137" s="242">
        <v>293</v>
      </c>
      <c r="K137" s="242">
        <f>ROUND(P137*H137,2)</f>
        <v>7032</v>
      </c>
      <c r="L137" s="239" t="s">
        <v>181</v>
      </c>
      <c r="M137" s="36"/>
      <c r="N137" s="243" t="s">
        <v>1</v>
      </c>
      <c r="O137" s="213" t="s">
        <v>39</v>
      </c>
      <c r="P137" s="214">
        <f>I137+J137</f>
        <v>293</v>
      </c>
      <c r="Q137" s="214">
        <f>ROUND(I137*H137,2)</f>
        <v>0</v>
      </c>
      <c r="R137" s="214">
        <f>ROUND(J137*H137,2)</f>
        <v>7032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198</v>
      </c>
      <c r="AT137" s="217" t="s">
        <v>193</v>
      </c>
      <c r="AU137" s="217" t="s">
        <v>84</v>
      </c>
      <c r="AY137" s="14" t="s">
        <v>183</v>
      </c>
      <c r="BE137" s="218">
        <f>IF(O137="základní",K137,0)</f>
        <v>7032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84</v>
      </c>
      <c r="BK137" s="218">
        <f>ROUND(P137*H137,2)</f>
        <v>7032</v>
      </c>
      <c r="BL137" s="14" t="s">
        <v>198</v>
      </c>
      <c r="BM137" s="217" t="s">
        <v>334</v>
      </c>
    </row>
    <row r="138" s="2" customFormat="1">
      <c r="A138" s="33"/>
      <c r="B138" s="34"/>
      <c r="C138" s="35"/>
      <c r="D138" s="219" t="s">
        <v>186</v>
      </c>
      <c r="E138" s="35"/>
      <c r="F138" s="220" t="s">
        <v>209</v>
      </c>
      <c r="G138" s="35"/>
      <c r="H138" s="35"/>
      <c r="I138" s="35"/>
      <c r="J138" s="35"/>
      <c r="K138" s="35"/>
      <c r="L138" s="35"/>
      <c r="M138" s="36"/>
      <c r="N138" s="221"/>
      <c r="O138" s="222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33"/>
      <c r="AA138" s="33"/>
      <c r="AB138" s="33"/>
      <c r="AC138" s="33"/>
      <c r="AD138" s="33"/>
      <c r="AE138" s="33"/>
      <c r="AT138" s="14" t="s">
        <v>186</v>
      </c>
      <c r="AU138" s="14" t="s">
        <v>84</v>
      </c>
    </row>
    <row r="139" s="12" customFormat="1" ht="25.92" customHeight="1">
      <c r="A139" s="12"/>
      <c r="B139" s="223"/>
      <c r="C139" s="224"/>
      <c r="D139" s="225" t="s">
        <v>75</v>
      </c>
      <c r="E139" s="226" t="s">
        <v>211</v>
      </c>
      <c r="F139" s="226" t="s">
        <v>212</v>
      </c>
      <c r="G139" s="224"/>
      <c r="H139" s="224"/>
      <c r="I139" s="224"/>
      <c r="J139" s="224"/>
      <c r="K139" s="227">
        <f>BK139</f>
        <v>4560</v>
      </c>
      <c r="L139" s="224"/>
      <c r="M139" s="228"/>
      <c r="N139" s="229"/>
      <c r="O139" s="230"/>
      <c r="P139" s="230"/>
      <c r="Q139" s="231">
        <f>Q140</f>
        <v>0</v>
      </c>
      <c r="R139" s="231">
        <f>R140</f>
        <v>4560</v>
      </c>
      <c r="S139" s="230"/>
      <c r="T139" s="232">
        <f>T140</f>
        <v>0</v>
      </c>
      <c r="U139" s="230"/>
      <c r="V139" s="232">
        <f>V140</f>
        <v>0</v>
      </c>
      <c r="W139" s="230"/>
      <c r="X139" s="232">
        <f>X140</f>
        <v>0</v>
      </c>
      <c r="Y139" s="233"/>
      <c r="Z139" s="12"/>
      <c r="AA139" s="12"/>
      <c r="AB139" s="12"/>
      <c r="AC139" s="12"/>
      <c r="AD139" s="12"/>
      <c r="AE139" s="12"/>
      <c r="AR139" s="234" t="s">
        <v>192</v>
      </c>
      <c r="AT139" s="235" t="s">
        <v>75</v>
      </c>
      <c r="AU139" s="235" t="s">
        <v>76</v>
      </c>
      <c r="AY139" s="234" t="s">
        <v>183</v>
      </c>
      <c r="BK139" s="236">
        <f>BK140</f>
        <v>4560</v>
      </c>
    </row>
    <row r="140" s="12" customFormat="1" ht="22.8" customHeight="1">
      <c r="A140" s="12"/>
      <c r="B140" s="223"/>
      <c r="C140" s="224"/>
      <c r="D140" s="225" t="s">
        <v>75</v>
      </c>
      <c r="E140" s="244" t="s">
        <v>213</v>
      </c>
      <c r="F140" s="244" t="s">
        <v>214</v>
      </c>
      <c r="G140" s="224"/>
      <c r="H140" s="224"/>
      <c r="I140" s="224"/>
      <c r="J140" s="224"/>
      <c r="K140" s="245">
        <f>BK140</f>
        <v>4560</v>
      </c>
      <c r="L140" s="224"/>
      <c r="M140" s="228"/>
      <c r="N140" s="229"/>
      <c r="O140" s="230"/>
      <c r="P140" s="230"/>
      <c r="Q140" s="231">
        <f>SUM(Q141:Q142)</f>
        <v>0</v>
      </c>
      <c r="R140" s="231">
        <f>SUM(R141:R142)</f>
        <v>4560</v>
      </c>
      <c r="S140" s="230"/>
      <c r="T140" s="232">
        <f>SUM(T141:T142)</f>
        <v>0</v>
      </c>
      <c r="U140" s="230"/>
      <c r="V140" s="232">
        <f>SUM(V141:V142)</f>
        <v>0</v>
      </c>
      <c r="W140" s="230"/>
      <c r="X140" s="232">
        <f>SUM(X141:X142)</f>
        <v>0</v>
      </c>
      <c r="Y140" s="233"/>
      <c r="Z140" s="12"/>
      <c r="AA140" s="12"/>
      <c r="AB140" s="12"/>
      <c r="AC140" s="12"/>
      <c r="AD140" s="12"/>
      <c r="AE140" s="12"/>
      <c r="AR140" s="234" t="s">
        <v>192</v>
      </c>
      <c r="AT140" s="235" t="s">
        <v>75</v>
      </c>
      <c r="AU140" s="235" t="s">
        <v>84</v>
      </c>
      <c r="AY140" s="234" t="s">
        <v>183</v>
      </c>
      <c r="BK140" s="236">
        <f>SUM(BK141:BK142)</f>
        <v>4560</v>
      </c>
    </row>
    <row r="141" s="2" customFormat="1" ht="24" customHeight="1">
      <c r="A141" s="33"/>
      <c r="B141" s="34"/>
      <c r="C141" s="237" t="s">
        <v>238</v>
      </c>
      <c r="D141" s="237" t="s">
        <v>193</v>
      </c>
      <c r="E141" s="238" t="s">
        <v>216</v>
      </c>
      <c r="F141" s="239" t="s">
        <v>217</v>
      </c>
      <c r="G141" s="240" t="s">
        <v>218</v>
      </c>
      <c r="H141" s="241">
        <v>240</v>
      </c>
      <c r="I141" s="242">
        <v>0</v>
      </c>
      <c r="J141" s="242">
        <v>19</v>
      </c>
      <c r="K141" s="242">
        <f>ROUND(P141*H141,2)</f>
        <v>4560</v>
      </c>
      <c r="L141" s="239" t="s">
        <v>219</v>
      </c>
      <c r="M141" s="36"/>
      <c r="N141" s="243" t="s">
        <v>1</v>
      </c>
      <c r="O141" s="213" t="s">
        <v>39</v>
      </c>
      <c r="P141" s="214">
        <f>I141+J141</f>
        <v>19</v>
      </c>
      <c r="Q141" s="214">
        <f>ROUND(I141*H141,2)</f>
        <v>0</v>
      </c>
      <c r="R141" s="214">
        <f>ROUND(J141*H141,2)</f>
        <v>4560</v>
      </c>
      <c r="S141" s="215">
        <v>0</v>
      </c>
      <c r="T141" s="215">
        <f>S141*H141</f>
        <v>0</v>
      </c>
      <c r="U141" s="215">
        <v>0</v>
      </c>
      <c r="V141" s="215">
        <f>U141*H141</f>
        <v>0</v>
      </c>
      <c r="W141" s="215">
        <v>0</v>
      </c>
      <c r="X141" s="215">
        <f>W141*H141</f>
        <v>0</v>
      </c>
      <c r="Y141" s="216" t="s">
        <v>1</v>
      </c>
      <c r="Z141" s="33"/>
      <c r="AA141" s="33"/>
      <c r="AB141" s="33"/>
      <c r="AC141" s="33"/>
      <c r="AD141" s="33"/>
      <c r="AE141" s="33"/>
      <c r="AR141" s="217" t="s">
        <v>220</v>
      </c>
      <c r="AT141" s="217" t="s">
        <v>193</v>
      </c>
      <c r="AU141" s="217" t="s">
        <v>86</v>
      </c>
      <c r="AY141" s="14" t="s">
        <v>183</v>
      </c>
      <c r="BE141" s="218">
        <f>IF(O141="základní",K141,0)</f>
        <v>4560</v>
      </c>
      <c r="BF141" s="218">
        <f>IF(O141="snížená",K141,0)</f>
        <v>0</v>
      </c>
      <c r="BG141" s="218">
        <f>IF(O141="zákl. přenesená",K141,0)</f>
        <v>0</v>
      </c>
      <c r="BH141" s="218">
        <f>IF(O141="sníž. přenesená",K141,0)</f>
        <v>0</v>
      </c>
      <c r="BI141" s="218">
        <f>IF(O141="nulová",K141,0)</f>
        <v>0</v>
      </c>
      <c r="BJ141" s="14" t="s">
        <v>84</v>
      </c>
      <c r="BK141" s="218">
        <f>ROUND(P141*H141,2)</f>
        <v>4560</v>
      </c>
      <c r="BL141" s="14" t="s">
        <v>220</v>
      </c>
      <c r="BM141" s="217" t="s">
        <v>335</v>
      </c>
    </row>
    <row r="142" s="2" customFormat="1">
      <c r="A142" s="33"/>
      <c r="B142" s="34"/>
      <c r="C142" s="35"/>
      <c r="D142" s="219" t="s">
        <v>186</v>
      </c>
      <c r="E142" s="35"/>
      <c r="F142" s="220" t="s">
        <v>217</v>
      </c>
      <c r="G142" s="35"/>
      <c r="H142" s="35"/>
      <c r="I142" s="35"/>
      <c r="J142" s="35"/>
      <c r="K142" s="35"/>
      <c r="L142" s="35"/>
      <c r="M142" s="36"/>
      <c r="N142" s="246"/>
      <c r="O142" s="247"/>
      <c r="P142" s="248"/>
      <c r="Q142" s="248"/>
      <c r="R142" s="248"/>
      <c r="S142" s="248"/>
      <c r="T142" s="248"/>
      <c r="U142" s="248"/>
      <c r="V142" s="248"/>
      <c r="W142" s="248"/>
      <c r="X142" s="248"/>
      <c r="Y142" s="249"/>
      <c r="Z142" s="33"/>
      <c r="AA142" s="33"/>
      <c r="AB142" s="33"/>
      <c r="AC142" s="33"/>
      <c r="AD142" s="33"/>
      <c r="AE142" s="33"/>
      <c r="AT142" s="14" t="s">
        <v>186</v>
      </c>
      <c r="AU142" s="14" t="s">
        <v>86</v>
      </c>
    </row>
    <row r="143" s="2" customFormat="1" ht="6.96" customHeight="1">
      <c r="A143" s="33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36"/>
      <c r="N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sheet="1" autoFilter="0" formatColumns="0" formatRows="0" objects="1" scenarios="1" spinCount="100000" saltValue="ysJe4v7A++3M+LRDIzRxEsWJr0vxfZwhJLzIjNU7M89nb2SmSZO1OnTStxp14+KKmL+9Sp1+RN3UVEBEof2yEw==" hashValue="Kzm3oLpBBp5LhE/3nFGRHZM7dJF6y70zEm1ICCUWSjTBIBKUP64vciTujlHuYCeyEYwQJ/79HutI4q/7BUwf0w==" algorithmName="SHA-512" password="CC35"/>
  <autoFilter ref="C123:L14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" customWidth="1"/>
    <col min="10" max="10" width="20.17" style="1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4.17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125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86</v>
      </c>
    </row>
    <row r="4" s="1" customFormat="1" ht="24.96" customHeight="1">
      <c r="B4" s="17"/>
      <c r="D4" s="137" t="s">
        <v>142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2019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143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336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31. 7. 2019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tr">
        <f>IF('Rekapitulace stavby'!AN19="","",'Rekapitulace stavby'!AN19)</f>
        <v/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tr">
        <f>IF('Rekapitulace stavby'!E20="","",'Rekapitulace stavby'!E20)</f>
        <v xml:space="preserve"> </v>
      </c>
      <c r="F24" s="33"/>
      <c r="G24" s="33"/>
      <c r="H24" s="33"/>
      <c r="I24" s="139" t="s">
        <v>25</v>
      </c>
      <c r="J24" s="142" t="str">
        <f>IF('Rekapitulace stavby'!AN20="","",'Rekapitulace stavby'!AN20)</f>
        <v/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29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145</v>
      </c>
      <c r="E30" s="33"/>
      <c r="F30" s="33"/>
      <c r="G30" s="33"/>
      <c r="H30" s="33"/>
      <c r="I30" s="33"/>
      <c r="J30" s="33"/>
      <c r="K30" s="149">
        <f>K96</f>
        <v>60176.5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31</v>
      </c>
      <c r="F31" s="33"/>
      <c r="G31" s="33"/>
      <c r="H31" s="33"/>
      <c r="I31" s="33"/>
      <c r="J31" s="33"/>
      <c r="K31" s="150">
        <f>I96</f>
        <v>38000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32</v>
      </c>
      <c r="F32" s="33"/>
      <c r="G32" s="33"/>
      <c r="H32" s="33"/>
      <c r="I32" s="33"/>
      <c r="J32" s="33"/>
      <c r="K32" s="150">
        <f>J96</f>
        <v>22176.5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146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34</v>
      </c>
      <c r="E34" s="33"/>
      <c r="F34" s="33"/>
      <c r="G34" s="33"/>
      <c r="H34" s="33"/>
      <c r="I34" s="33"/>
      <c r="J34" s="33"/>
      <c r="K34" s="153">
        <f>ROUND(K30 + K33, 2)</f>
        <v>60176.5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36</v>
      </c>
      <c r="G36" s="33"/>
      <c r="H36" s="33"/>
      <c r="I36" s="154" t="s">
        <v>35</v>
      </c>
      <c r="J36" s="33"/>
      <c r="K36" s="154" t="s">
        <v>37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38</v>
      </c>
      <c r="E37" s="139" t="s">
        <v>39</v>
      </c>
      <c r="F37" s="150">
        <f>ROUND((SUM(BE103:BE104) + SUM(BE124:BE142)),  2)</f>
        <v>60176.5</v>
      </c>
      <c r="G37" s="33"/>
      <c r="H37" s="33"/>
      <c r="I37" s="156">
        <v>0.20999999999999999</v>
      </c>
      <c r="J37" s="33"/>
      <c r="K37" s="150">
        <f>ROUND(((SUM(BE103:BE104) + SUM(BE124:BE142))*I37),  2)</f>
        <v>12637.07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40</v>
      </c>
      <c r="F38" s="150">
        <f>ROUND((SUM(BF103:BF104) + SUM(BF124:BF142)),  2)</f>
        <v>0</v>
      </c>
      <c r="G38" s="33"/>
      <c r="H38" s="33"/>
      <c r="I38" s="156">
        <v>0.14999999999999999</v>
      </c>
      <c r="J38" s="33"/>
      <c r="K38" s="150">
        <f>ROUND(((SUM(BF103:BF104) + SUM(BF124:BF142))*I38),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41</v>
      </c>
      <c r="F39" s="150">
        <f>ROUND((SUM(BG103:BG104) + SUM(BG124:BG142)),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42</v>
      </c>
      <c r="F40" s="150">
        <f>ROUND((SUM(BH103:BH104) + SUM(BH124:BH142)),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43</v>
      </c>
      <c r="F41" s="150">
        <f>ROUND((SUM(BI103:BI104) + SUM(BI124:BI142)),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44</v>
      </c>
      <c r="E43" s="159"/>
      <c r="F43" s="159"/>
      <c r="G43" s="160" t="s">
        <v>45</v>
      </c>
      <c r="H43" s="161" t="s">
        <v>46</v>
      </c>
      <c r="I43" s="159"/>
      <c r="J43" s="159"/>
      <c r="K43" s="162">
        <f>SUM(K34:K41)</f>
        <v>72813.570000000007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147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2019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143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PS14 - PZS km 258,732 2E trať Brno - Kolín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31. 7. 2019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 xml:space="preserve"> 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148</v>
      </c>
      <c r="D94" s="133"/>
      <c r="E94" s="133"/>
      <c r="F94" s="133"/>
      <c r="G94" s="133"/>
      <c r="H94" s="133"/>
      <c r="I94" s="177" t="s">
        <v>149</v>
      </c>
      <c r="J94" s="177" t="s">
        <v>150</v>
      </c>
      <c r="K94" s="177" t="s">
        <v>151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152</v>
      </c>
      <c r="D96" s="35"/>
      <c r="E96" s="35"/>
      <c r="F96" s="35"/>
      <c r="G96" s="35"/>
      <c r="H96" s="35"/>
      <c r="I96" s="104">
        <f>Q124</f>
        <v>38000</v>
      </c>
      <c r="J96" s="104">
        <f>R124</f>
        <v>22176.5</v>
      </c>
      <c r="K96" s="104">
        <f>K124</f>
        <v>60176.5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153</v>
      </c>
    </row>
    <row r="97" s="9" customFormat="1" ht="24.96" customHeight="1">
      <c r="A97" s="9"/>
      <c r="B97" s="179"/>
      <c r="C97" s="180"/>
      <c r="D97" s="181" t="s">
        <v>154</v>
      </c>
      <c r="E97" s="182"/>
      <c r="F97" s="182"/>
      <c r="G97" s="182"/>
      <c r="H97" s="182"/>
      <c r="I97" s="183">
        <f>Q129</f>
        <v>0</v>
      </c>
      <c r="J97" s="183">
        <f>R129</f>
        <v>824</v>
      </c>
      <c r="K97" s="183">
        <f>K129</f>
        <v>824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155</v>
      </c>
      <c r="E98" s="182"/>
      <c r="F98" s="182"/>
      <c r="G98" s="182"/>
      <c r="H98" s="182"/>
      <c r="I98" s="183">
        <f>Q132</f>
        <v>0</v>
      </c>
      <c r="J98" s="183">
        <f>R132</f>
        <v>16792.5</v>
      </c>
      <c r="K98" s="183">
        <f>K132</f>
        <v>16792.5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156</v>
      </c>
      <c r="E99" s="182"/>
      <c r="F99" s="182"/>
      <c r="G99" s="182"/>
      <c r="H99" s="182"/>
      <c r="I99" s="183">
        <f>Q139</f>
        <v>0</v>
      </c>
      <c r="J99" s="183">
        <f>R139</f>
        <v>4560</v>
      </c>
      <c r="K99" s="183">
        <f>K139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157</v>
      </c>
      <c r="E100" s="188"/>
      <c r="F100" s="188"/>
      <c r="G100" s="188"/>
      <c r="H100" s="188"/>
      <c r="I100" s="189">
        <f>Q140</f>
        <v>0</v>
      </c>
      <c r="J100" s="189">
        <f>R140</f>
        <v>4560</v>
      </c>
      <c r="K100" s="189">
        <f>K140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158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38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141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60176.5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159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2019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143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PS14 - PZS km 258,732 2E trať Brno - Kolín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31. 7. 2019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5.1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 xml:space="preserve"> 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160</v>
      </c>
      <c r="D123" s="196" t="s">
        <v>59</v>
      </c>
      <c r="E123" s="196" t="s">
        <v>55</v>
      </c>
      <c r="F123" s="196" t="s">
        <v>56</v>
      </c>
      <c r="G123" s="196" t="s">
        <v>161</v>
      </c>
      <c r="H123" s="196" t="s">
        <v>162</v>
      </c>
      <c r="I123" s="196" t="s">
        <v>163</v>
      </c>
      <c r="J123" s="196" t="s">
        <v>164</v>
      </c>
      <c r="K123" s="196" t="s">
        <v>151</v>
      </c>
      <c r="L123" s="197" t="s">
        <v>165</v>
      </c>
      <c r="M123" s="198"/>
      <c r="N123" s="94" t="s">
        <v>1</v>
      </c>
      <c r="O123" s="95" t="s">
        <v>38</v>
      </c>
      <c r="P123" s="95" t="s">
        <v>166</v>
      </c>
      <c r="Q123" s="95" t="s">
        <v>167</v>
      </c>
      <c r="R123" s="95" t="s">
        <v>168</v>
      </c>
      <c r="S123" s="95" t="s">
        <v>169</v>
      </c>
      <c r="T123" s="95" t="s">
        <v>170</v>
      </c>
      <c r="U123" s="95" t="s">
        <v>171</v>
      </c>
      <c r="V123" s="95" t="s">
        <v>172</v>
      </c>
      <c r="W123" s="95" t="s">
        <v>173</v>
      </c>
      <c r="X123" s="95" t="s">
        <v>174</v>
      </c>
      <c r="Y123" s="96" t="s">
        <v>175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176</v>
      </c>
      <c r="D124" s="35"/>
      <c r="E124" s="35"/>
      <c r="F124" s="35"/>
      <c r="G124" s="35"/>
      <c r="H124" s="35"/>
      <c r="I124" s="35"/>
      <c r="J124" s="35"/>
      <c r="K124" s="199">
        <f>BK124</f>
        <v>60176.5</v>
      </c>
      <c r="L124" s="35"/>
      <c r="M124" s="36"/>
      <c r="N124" s="97"/>
      <c r="O124" s="200"/>
      <c r="P124" s="98"/>
      <c r="Q124" s="201">
        <f>Q125+SUM(Q126:Q129)+Q132+Q139</f>
        <v>38000</v>
      </c>
      <c r="R124" s="201">
        <f>R125+SUM(R126:R129)+R132+R139</f>
        <v>22176.5</v>
      </c>
      <c r="S124" s="98"/>
      <c r="T124" s="202">
        <f>T125+SUM(T126:T129)+T132+T139</f>
        <v>2</v>
      </c>
      <c r="U124" s="98"/>
      <c r="V124" s="202">
        <f>V125+SUM(V126:V129)+V132+V139</f>
        <v>0</v>
      </c>
      <c r="W124" s="98"/>
      <c r="X124" s="202">
        <f>X125+SUM(X126:X129)+X132+X139</f>
        <v>0</v>
      </c>
      <c r="Y124" s="99"/>
      <c r="Z124" s="33"/>
      <c r="AA124" s="33"/>
      <c r="AB124" s="33"/>
      <c r="AC124" s="33"/>
      <c r="AD124" s="33"/>
      <c r="AE124" s="33"/>
      <c r="AT124" s="14" t="s">
        <v>75</v>
      </c>
      <c r="AU124" s="14" t="s">
        <v>153</v>
      </c>
      <c r="BK124" s="203">
        <f>BK125+SUM(BK126:BK129)+BK132+BK139</f>
        <v>60176.5</v>
      </c>
    </row>
    <row r="125" s="2" customFormat="1" ht="36" customHeight="1">
      <c r="A125" s="33"/>
      <c r="B125" s="34"/>
      <c r="C125" s="204" t="s">
        <v>84</v>
      </c>
      <c r="D125" s="204" t="s">
        <v>177</v>
      </c>
      <c r="E125" s="205" t="s">
        <v>337</v>
      </c>
      <c r="F125" s="206" t="s">
        <v>338</v>
      </c>
      <c r="G125" s="207" t="s">
        <v>180</v>
      </c>
      <c r="H125" s="208">
        <v>5</v>
      </c>
      <c r="I125" s="209">
        <v>4450</v>
      </c>
      <c r="J125" s="210"/>
      <c r="K125" s="209">
        <f>ROUND(P125*H125,2)</f>
        <v>22250</v>
      </c>
      <c r="L125" s="206" t="s">
        <v>181</v>
      </c>
      <c r="M125" s="211"/>
      <c r="N125" s="212" t="s">
        <v>1</v>
      </c>
      <c r="O125" s="213" t="s">
        <v>39</v>
      </c>
      <c r="P125" s="214">
        <f>I125+J125</f>
        <v>4450</v>
      </c>
      <c r="Q125" s="214">
        <f>ROUND(I125*H125,2)</f>
        <v>22250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243</v>
      </c>
      <c r="AT125" s="217" t="s">
        <v>177</v>
      </c>
      <c r="AU125" s="217" t="s">
        <v>76</v>
      </c>
      <c r="AY125" s="14" t="s">
        <v>183</v>
      </c>
      <c r="BE125" s="218">
        <f>IF(O125="základní",K125,0)</f>
        <v>22250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84</v>
      </c>
      <c r="BK125" s="218">
        <f>ROUND(P125*H125,2)</f>
        <v>22250</v>
      </c>
      <c r="BL125" s="14" t="s">
        <v>243</v>
      </c>
      <c r="BM125" s="217" t="s">
        <v>339</v>
      </c>
    </row>
    <row r="126" s="2" customFormat="1">
      <c r="A126" s="33"/>
      <c r="B126" s="34"/>
      <c r="C126" s="35"/>
      <c r="D126" s="219" t="s">
        <v>186</v>
      </c>
      <c r="E126" s="35"/>
      <c r="F126" s="220" t="s">
        <v>338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186</v>
      </c>
      <c r="AU126" s="14" t="s">
        <v>76</v>
      </c>
    </row>
    <row r="127" s="2" customFormat="1" ht="24" customHeight="1">
      <c r="A127" s="33"/>
      <c r="B127" s="34"/>
      <c r="C127" s="204" t="s">
        <v>86</v>
      </c>
      <c r="D127" s="204" t="s">
        <v>177</v>
      </c>
      <c r="E127" s="205" t="s">
        <v>187</v>
      </c>
      <c r="F127" s="206" t="s">
        <v>188</v>
      </c>
      <c r="G127" s="207" t="s">
        <v>180</v>
      </c>
      <c r="H127" s="208">
        <v>25</v>
      </c>
      <c r="I127" s="209">
        <v>630</v>
      </c>
      <c r="J127" s="210"/>
      <c r="K127" s="209">
        <f>ROUND(P127*H127,2)</f>
        <v>15750</v>
      </c>
      <c r="L127" s="206" t="s">
        <v>181</v>
      </c>
      <c r="M127" s="211"/>
      <c r="N127" s="212" t="s">
        <v>1</v>
      </c>
      <c r="O127" s="213" t="s">
        <v>39</v>
      </c>
      <c r="P127" s="214">
        <f>I127+J127</f>
        <v>630</v>
      </c>
      <c r="Q127" s="214">
        <f>ROUND(I127*H127,2)</f>
        <v>15750</v>
      </c>
      <c r="R127" s="214">
        <f>ROUND(J127*H127,2)</f>
        <v>0</v>
      </c>
      <c r="S127" s="215">
        <v>0</v>
      </c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1</v>
      </c>
      <c r="Z127" s="33"/>
      <c r="AA127" s="33"/>
      <c r="AB127" s="33"/>
      <c r="AC127" s="33"/>
      <c r="AD127" s="33"/>
      <c r="AE127" s="33"/>
      <c r="AR127" s="217" t="s">
        <v>243</v>
      </c>
      <c r="AT127" s="217" t="s">
        <v>177</v>
      </c>
      <c r="AU127" s="217" t="s">
        <v>76</v>
      </c>
      <c r="AY127" s="14" t="s">
        <v>183</v>
      </c>
      <c r="BE127" s="218">
        <f>IF(O127="základní",K127,0)</f>
        <v>15750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4" t="s">
        <v>84</v>
      </c>
      <c r="BK127" s="218">
        <f>ROUND(P127*H127,2)</f>
        <v>15750</v>
      </c>
      <c r="BL127" s="14" t="s">
        <v>243</v>
      </c>
      <c r="BM127" s="217" t="s">
        <v>340</v>
      </c>
    </row>
    <row r="128" s="2" customFormat="1">
      <c r="A128" s="33"/>
      <c r="B128" s="34"/>
      <c r="C128" s="35"/>
      <c r="D128" s="219" t="s">
        <v>186</v>
      </c>
      <c r="E128" s="35"/>
      <c r="F128" s="220" t="s">
        <v>188</v>
      </c>
      <c r="G128" s="35"/>
      <c r="H128" s="35"/>
      <c r="I128" s="35"/>
      <c r="J128" s="35"/>
      <c r="K128" s="35"/>
      <c r="L128" s="35"/>
      <c r="M128" s="36"/>
      <c r="N128" s="221"/>
      <c r="O128" s="222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3"/>
      <c r="AA128" s="33"/>
      <c r="AB128" s="33"/>
      <c r="AC128" s="33"/>
      <c r="AD128" s="33"/>
      <c r="AE128" s="33"/>
      <c r="AT128" s="14" t="s">
        <v>186</v>
      </c>
      <c r="AU128" s="14" t="s">
        <v>76</v>
      </c>
    </row>
    <row r="129" s="12" customFormat="1" ht="25.92" customHeight="1">
      <c r="A129" s="12"/>
      <c r="B129" s="223"/>
      <c r="C129" s="224"/>
      <c r="D129" s="225" t="s">
        <v>75</v>
      </c>
      <c r="E129" s="226" t="s">
        <v>190</v>
      </c>
      <c r="F129" s="226" t="s">
        <v>191</v>
      </c>
      <c r="G129" s="224"/>
      <c r="H129" s="224"/>
      <c r="I129" s="224"/>
      <c r="J129" s="224"/>
      <c r="K129" s="227">
        <f>BK129</f>
        <v>824</v>
      </c>
      <c r="L129" s="224"/>
      <c r="M129" s="228"/>
      <c r="N129" s="229"/>
      <c r="O129" s="230"/>
      <c r="P129" s="230"/>
      <c r="Q129" s="231">
        <f>SUM(Q130:Q131)</f>
        <v>0</v>
      </c>
      <c r="R129" s="231">
        <f>SUM(R130:R131)</f>
        <v>824</v>
      </c>
      <c r="S129" s="230"/>
      <c r="T129" s="232">
        <f>SUM(T130:T131)</f>
        <v>2</v>
      </c>
      <c r="U129" s="230"/>
      <c r="V129" s="232">
        <f>SUM(V130:V131)</f>
        <v>0</v>
      </c>
      <c r="W129" s="230"/>
      <c r="X129" s="232">
        <f>SUM(X130:X131)</f>
        <v>0</v>
      </c>
      <c r="Y129" s="233"/>
      <c r="Z129" s="12"/>
      <c r="AA129" s="12"/>
      <c r="AB129" s="12"/>
      <c r="AC129" s="12"/>
      <c r="AD129" s="12"/>
      <c r="AE129" s="12"/>
      <c r="AR129" s="234" t="s">
        <v>184</v>
      </c>
      <c r="AT129" s="235" t="s">
        <v>75</v>
      </c>
      <c r="AU129" s="235" t="s">
        <v>76</v>
      </c>
      <c r="AY129" s="234" t="s">
        <v>183</v>
      </c>
      <c r="BK129" s="236">
        <f>SUM(BK130:BK131)</f>
        <v>824</v>
      </c>
    </row>
    <row r="130" s="2" customFormat="1" ht="24" customHeight="1">
      <c r="A130" s="33"/>
      <c r="B130" s="34"/>
      <c r="C130" s="237" t="s">
        <v>215</v>
      </c>
      <c r="D130" s="237" t="s">
        <v>193</v>
      </c>
      <c r="E130" s="238" t="s">
        <v>194</v>
      </c>
      <c r="F130" s="239" t="s">
        <v>195</v>
      </c>
      <c r="G130" s="240" t="s">
        <v>196</v>
      </c>
      <c r="H130" s="241">
        <v>2</v>
      </c>
      <c r="I130" s="242">
        <v>0</v>
      </c>
      <c r="J130" s="242">
        <v>412</v>
      </c>
      <c r="K130" s="242">
        <f>ROUND(P130*H130,2)</f>
        <v>824</v>
      </c>
      <c r="L130" s="239" t="s">
        <v>197</v>
      </c>
      <c r="M130" s="36"/>
      <c r="N130" s="243" t="s">
        <v>1</v>
      </c>
      <c r="O130" s="213" t="s">
        <v>39</v>
      </c>
      <c r="P130" s="214">
        <f>I130+J130</f>
        <v>412</v>
      </c>
      <c r="Q130" s="214">
        <f>ROUND(I130*H130,2)</f>
        <v>0</v>
      </c>
      <c r="R130" s="214">
        <f>ROUND(J130*H130,2)</f>
        <v>824</v>
      </c>
      <c r="S130" s="215">
        <v>1</v>
      </c>
      <c r="T130" s="215">
        <f>S130*H130</f>
        <v>2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1</v>
      </c>
      <c r="Z130" s="33"/>
      <c r="AA130" s="33"/>
      <c r="AB130" s="33"/>
      <c r="AC130" s="33"/>
      <c r="AD130" s="33"/>
      <c r="AE130" s="33"/>
      <c r="AR130" s="217" t="s">
        <v>198</v>
      </c>
      <c r="AT130" s="217" t="s">
        <v>193</v>
      </c>
      <c r="AU130" s="217" t="s">
        <v>84</v>
      </c>
      <c r="AY130" s="14" t="s">
        <v>183</v>
      </c>
      <c r="BE130" s="218">
        <f>IF(O130="základní",K130,0)</f>
        <v>824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4" t="s">
        <v>84</v>
      </c>
      <c r="BK130" s="218">
        <f>ROUND(P130*H130,2)</f>
        <v>824</v>
      </c>
      <c r="BL130" s="14" t="s">
        <v>198</v>
      </c>
      <c r="BM130" s="217" t="s">
        <v>341</v>
      </c>
    </row>
    <row r="131" s="2" customFormat="1">
      <c r="A131" s="33"/>
      <c r="B131" s="34"/>
      <c r="C131" s="35"/>
      <c r="D131" s="219" t="s">
        <v>186</v>
      </c>
      <c r="E131" s="35"/>
      <c r="F131" s="220" t="s">
        <v>200</v>
      </c>
      <c r="G131" s="35"/>
      <c r="H131" s="35"/>
      <c r="I131" s="35"/>
      <c r="J131" s="35"/>
      <c r="K131" s="35"/>
      <c r="L131" s="35"/>
      <c r="M131" s="36"/>
      <c r="N131" s="221"/>
      <c r="O131" s="222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3"/>
      <c r="AA131" s="33"/>
      <c r="AB131" s="33"/>
      <c r="AC131" s="33"/>
      <c r="AD131" s="33"/>
      <c r="AE131" s="33"/>
      <c r="AT131" s="14" t="s">
        <v>186</v>
      </c>
      <c r="AU131" s="14" t="s">
        <v>84</v>
      </c>
    </row>
    <row r="132" s="12" customFormat="1" ht="25.92" customHeight="1">
      <c r="A132" s="12"/>
      <c r="B132" s="223"/>
      <c r="C132" s="224"/>
      <c r="D132" s="225" t="s">
        <v>75</v>
      </c>
      <c r="E132" s="226" t="s">
        <v>201</v>
      </c>
      <c r="F132" s="226" t="s">
        <v>202</v>
      </c>
      <c r="G132" s="224"/>
      <c r="H132" s="224"/>
      <c r="I132" s="224"/>
      <c r="J132" s="224"/>
      <c r="K132" s="227">
        <f>BK132</f>
        <v>16792.5</v>
      </c>
      <c r="L132" s="224"/>
      <c r="M132" s="228"/>
      <c r="N132" s="229"/>
      <c r="O132" s="230"/>
      <c r="P132" s="230"/>
      <c r="Q132" s="231">
        <f>SUM(Q133:Q138)</f>
        <v>0</v>
      </c>
      <c r="R132" s="231">
        <f>SUM(R133:R138)</f>
        <v>16792.5</v>
      </c>
      <c r="S132" s="230"/>
      <c r="T132" s="232">
        <f>SUM(T133:T138)</f>
        <v>0</v>
      </c>
      <c r="U132" s="230"/>
      <c r="V132" s="232">
        <f>SUM(V133:V138)</f>
        <v>0</v>
      </c>
      <c r="W132" s="230"/>
      <c r="X132" s="232">
        <f>SUM(X133:X138)</f>
        <v>0</v>
      </c>
      <c r="Y132" s="233"/>
      <c r="Z132" s="12"/>
      <c r="AA132" s="12"/>
      <c r="AB132" s="12"/>
      <c r="AC132" s="12"/>
      <c r="AD132" s="12"/>
      <c r="AE132" s="12"/>
      <c r="AR132" s="234" t="s">
        <v>184</v>
      </c>
      <c r="AT132" s="235" t="s">
        <v>75</v>
      </c>
      <c r="AU132" s="235" t="s">
        <v>76</v>
      </c>
      <c r="AY132" s="234" t="s">
        <v>183</v>
      </c>
      <c r="BK132" s="236">
        <f>SUM(BK133:BK138)</f>
        <v>16792.5</v>
      </c>
    </row>
    <row r="133" s="2" customFormat="1" ht="24" customHeight="1">
      <c r="A133" s="33"/>
      <c r="B133" s="34"/>
      <c r="C133" s="237" t="s">
        <v>203</v>
      </c>
      <c r="D133" s="237" t="s">
        <v>193</v>
      </c>
      <c r="E133" s="238" t="s">
        <v>228</v>
      </c>
      <c r="F133" s="239" t="s">
        <v>229</v>
      </c>
      <c r="G133" s="240" t="s">
        <v>180</v>
      </c>
      <c r="H133" s="241">
        <v>25</v>
      </c>
      <c r="I133" s="242">
        <v>0</v>
      </c>
      <c r="J133" s="242">
        <v>352</v>
      </c>
      <c r="K133" s="242">
        <f>ROUND(P133*H133,2)</f>
        <v>8800</v>
      </c>
      <c r="L133" s="239" t="s">
        <v>181</v>
      </c>
      <c r="M133" s="36"/>
      <c r="N133" s="243" t="s">
        <v>1</v>
      </c>
      <c r="O133" s="213" t="s">
        <v>39</v>
      </c>
      <c r="P133" s="214">
        <f>I133+J133</f>
        <v>352</v>
      </c>
      <c r="Q133" s="214">
        <f>ROUND(I133*H133,2)</f>
        <v>0</v>
      </c>
      <c r="R133" s="214">
        <f>ROUND(J133*H133,2)</f>
        <v>8800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198</v>
      </c>
      <c r="AT133" s="217" t="s">
        <v>193</v>
      </c>
      <c r="AU133" s="217" t="s">
        <v>84</v>
      </c>
      <c r="AY133" s="14" t="s">
        <v>183</v>
      </c>
      <c r="BE133" s="218">
        <f>IF(O133="základní",K133,0)</f>
        <v>8800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84</v>
      </c>
      <c r="BK133" s="218">
        <f>ROUND(P133*H133,2)</f>
        <v>8800</v>
      </c>
      <c r="BL133" s="14" t="s">
        <v>198</v>
      </c>
      <c r="BM133" s="217" t="s">
        <v>342</v>
      </c>
    </row>
    <row r="134" s="2" customFormat="1">
      <c r="A134" s="33"/>
      <c r="B134" s="34"/>
      <c r="C134" s="35"/>
      <c r="D134" s="219" t="s">
        <v>186</v>
      </c>
      <c r="E134" s="35"/>
      <c r="F134" s="220" t="s">
        <v>231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186</v>
      </c>
      <c r="AU134" s="14" t="s">
        <v>84</v>
      </c>
    </row>
    <row r="135" s="2" customFormat="1" ht="24" customHeight="1">
      <c r="A135" s="33"/>
      <c r="B135" s="34"/>
      <c r="C135" s="237" t="s">
        <v>192</v>
      </c>
      <c r="D135" s="237" t="s">
        <v>193</v>
      </c>
      <c r="E135" s="238" t="s">
        <v>232</v>
      </c>
      <c r="F135" s="239" t="s">
        <v>233</v>
      </c>
      <c r="G135" s="240" t="s">
        <v>180</v>
      </c>
      <c r="H135" s="241">
        <v>25</v>
      </c>
      <c r="I135" s="242">
        <v>0</v>
      </c>
      <c r="J135" s="242">
        <v>26.699999999999999</v>
      </c>
      <c r="K135" s="242">
        <f>ROUND(P135*H135,2)</f>
        <v>667.5</v>
      </c>
      <c r="L135" s="239" t="s">
        <v>181</v>
      </c>
      <c r="M135" s="36"/>
      <c r="N135" s="243" t="s">
        <v>1</v>
      </c>
      <c r="O135" s="213" t="s">
        <v>39</v>
      </c>
      <c r="P135" s="214">
        <f>I135+J135</f>
        <v>26.699999999999999</v>
      </c>
      <c r="Q135" s="214">
        <f>ROUND(I135*H135,2)</f>
        <v>0</v>
      </c>
      <c r="R135" s="214">
        <f>ROUND(J135*H135,2)</f>
        <v>667.5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198</v>
      </c>
      <c r="AT135" s="217" t="s">
        <v>193</v>
      </c>
      <c r="AU135" s="217" t="s">
        <v>84</v>
      </c>
      <c r="AY135" s="14" t="s">
        <v>183</v>
      </c>
      <c r="BE135" s="218">
        <f>IF(O135="základní",K135,0)</f>
        <v>667.5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84</v>
      </c>
      <c r="BK135" s="218">
        <f>ROUND(P135*H135,2)</f>
        <v>667.5</v>
      </c>
      <c r="BL135" s="14" t="s">
        <v>198</v>
      </c>
      <c r="BM135" s="217" t="s">
        <v>343</v>
      </c>
    </row>
    <row r="136" s="2" customFormat="1">
      <c r="A136" s="33"/>
      <c r="B136" s="34"/>
      <c r="C136" s="35"/>
      <c r="D136" s="219" t="s">
        <v>186</v>
      </c>
      <c r="E136" s="35"/>
      <c r="F136" s="220" t="s">
        <v>233</v>
      </c>
      <c r="G136" s="35"/>
      <c r="H136" s="35"/>
      <c r="I136" s="35"/>
      <c r="J136" s="35"/>
      <c r="K136" s="35"/>
      <c r="L136" s="35"/>
      <c r="M136" s="36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3"/>
      <c r="AA136" s="33"/>
      <c r="AB136" s="33"/>
      <c r="AC136" s="33"/>
      <c r="AD136" s="33"/>
      <c r="AE136" s="33"/>
      <c r="AT136" s="14" t="s">
        <v>186</v>
      </c>
      <c r="AU136" s="14" t="s">
        <v>84</v>
      </c>
    </row>
    <row r="137" s="2" customFormat="1" ht="24" customHeight="1">
      <c r="A137" s="33"/>
      <c r="B137" s="34"/>
      <c r="C137" s="237" t="s">
        <v>184</v>
      </c>
      <c r="D137" s="237" t="s">
        <v>193</v>
      </c>
      <c r="E137" s="238" t="s">
        <v>235</v>
      </c>
      <c r="F137" s="239" t="s">
        <v>236</v>
      </c>
      <c r="G137" s="240" t="s">
        <v>180</v>
      </c>
      <c r="H137" s="241">
        <v>25</v>
      </c>
      <c r="I137" s="242">
        <v>0</v>
      </c>
      <c r="J137" s="242">
        <v>293</v>
      </c>
      <c r="K137" s="242">
        <f>ROUND(P137*H137,2)</f>
        <v>7325</v>
      </c>
      <c r="L137" s="239" t="s">
        <v>181</v>
      </c>
      <c r="M137" s="36"/>
      <c r="N137" s="243" t="s">
        <v>1</v>
      </c>
      <c r="O137" s="213" t="s">
        <v>39</v>
      </c>
      <c r="P137" s="214">
        <f>I137+J137</f>
        <v>293</v>
      </c>
      <c r="Q137" s="214">
        <f>ROUND(I137*H137,2)</f>
        <v>0</v>
      </c>
      <c r="R137" s="214">
        <f>ROUND(J137*H137,2)</f>
        <v>7325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198</v>
      </c>
      <c r="AT137" s="217" t="s">
        <v>193</v>
      </c>
      <c r="AU137" s="217" t="s">
        <v>84</v>
      </c>
      <c r="AY137" s="14" t="s">
        <v>183</v>
      </c>
      <c r="BE137" s="218">
        <f>IF(O137="základní",K137,0)</f>
        <v>7325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84</v>
      </c>
      <c r="BK137" s="218">
        <f>ROUND(P137*H137,2)</f>
        <v>7325</v>
      </c>
      <c r="BL137" s="14" t="s">
        <v>198</v>
      </c>
      <c r="BM137" s="217" t="s">
        <v>344</v>
      </c>
    </row>
    <row r="138" s="2" customFormat="1">
      <c r="A138" s="33"/>
      <c r="B138" s="34"/>
      <c r="C138" s="35"/>
      <c r="D138" s="219" t="s">
        <v>186</v>
      </c>
      <c r="E138" s="35"/>
      <c r="F138" s="220" t="s">
        <v>236</v>
      </c>
      <c r="G138" s="35"/>
      <c r="H138" s="35"/>
      <c r="I138" s="35"/>
      <c r="J138" s="35"/>
      <c r="K138" s="35"/>
      <c r="L138" s="35"/>
      <c r="M138" s="36"/>
      <c r="N138" s="221"/>
      <c r="O138" s="222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33"/>
      <c r="AA138" s="33"/>
      <c r="AB138" s="33"/>
      <c r="AC138" s="33"/>
      <c r="AD138" s="33"/>
      <c r="AE138" s="33"/>
      <c r="AT138" s="14" t="s">
        <v>186</v>
      </c>
      <c r="AU138" s="14" t="s">
        <v>84</v>
      </c>
    </row>
    <row r="139" s="12" customFormat="1" ht="25.92" customHeight="1">
      <c r="A139" s="12"/>
      <c r="B139" s="223"/>
      <c r="C139" s="224"/>
      <c r="D139" s="225" t="s">
        <v>75</v>
      </c>
      <c r="E139" s="226" t="s">
        <v>211</v>
      </c>
      <c r="F139" s="226" t="s">
        <v>212</v>
      </c>
      <c r="G139" s="224"/>
      <c r="H139" s="224"/>
      <c r="I139" s="224"/>
      <c r="J139" s="224"/>
      <c r="K139" s="227">
        <f>BK139</f>
        <v>4560</v>
      </c>
      <c r="L139" s="224"/>
      <c r="M139" s="228"/>
      <c r="N139" s="229"/>
      <c r="O139" s="230"/>
      <c r="P139" s="230"/>
      <c r="Q139" s="231">
        <f>Q140</f>
        <v>0</v>
      </c>
      <c r="R139" s="231">
        <f>R140</f>
        <v>4560</v>
      </c>
      <c r="S139" s="230"/>
      <c r="T139" s="232">
        <f>T140</f>
        <v>0</v>
      </c>
      <c r="U139" s="230"/>
      <c r="V139" s="232">
        <f>V140</f>
        <v>0</v>
      </c>
      <c r="W139" s="230"/>
      <c r="X139" s="232">
        <f>X140</f>
        <v>0</v>
      </c>
      <c r="Y139" s="233"/>
      <c r="Z139" s="12"/>
      <c r="AA139" s="12"/>
      <c r="AB139" s="12"/>
      <c r="AC139" s="12"/>
      <c r="AD139" s="12"/>
      <c r="AE139" s="12"/>
      <c r="AR139" s="234" t="s">
        <v>192</v>
      </c>
      <c r="AT139" s="235" t="s">
        <v>75</v>
      </c>
      <c r="AU139" s="235" t="s">
        <v>76</v>
      </c>
      <c r="AY139" s="234" t="s">
        <v>183</v>
      </c>
      <c r="BK139" s="236">
        <f>BK140</f>
        <v>4560</v>
      </c>
    </row>
    <row r="140" s="12" customFormat="1" ht="22.8" customHeight="1">
      <c r="A140" s="12"/>
      <c r="B140" s="223"/>
      <c r="C140" s="224"/>
      <c r="D140" s="225" t="s">
        <v>75</v>
      </c>
      <c r="E140" s="244" t="s">
        <v>213</v>
      </c>
      <c r="F140" s="244" t="s">
        <v>214</v>
      </c>
      <c r="G140" s="224"/>
      <c r="H140" s="224"/>
      <c r="I140" s="224"/>
      <c r="J140" s="224"/>
      <c r="K140" s="245">
        <f>BK140</f>
        <v>4560</v>
      </c>
      <c r="L140" s="224"/>
      <c r="M140" s="228"/>
      <c r="N140" s="229"/>
      <c r="O140" s="230"/>
      <c r="P140" s="230"/>
      <c r="Q140" s="231">
        <f>SUM(Q141:Q142)</f>
        <v>0</v>
      </c>
      <c r="R140" s="231">
        <f>SUM(R141:R142)</f>
        <v>4560</v>
      </c>
      <c r="S140" s="230"/>
      <c r="T140" s="232">
        <f>SUM(T141:T142)</f>
        <v>0</v>
      </c>
      <c r="U140" s="230"/>
      <c r="V140" s="232">
        <f>SUM(V141:V142)</f>
        <v>0</v>
      </c>
      <c r="W140" s="230"/>
      <c r="X140" s="232">
        <f>SUM(X141:X142)</f>
        <v>0</v>
      </c>
      <c r="Y140" s="233"/>
      <c r="Z140" s="12"/>
      <c r="AA140" s="12"/>
      <c r="AB140" s="12"/>
      <c r="AC140" s="12"/>
      <c r="AD140" s="12"/>
      <c r="AE140" s="12"/>
      <c r="AR140" s="234" t="s">
        <v>192</v>
      </c>
      <c r="AT140" s="235" t="s">
        <v>75</v>
      </c>
      <c r="AU140" s="235" t="s">
        <v>84</v>
      </c>
      <c r="AY140" s="234" t="s">
        <v>183</v>
      </c>
      <c r="BK140" s="236">
        <f>SUM(BK141:BK142)</f>
        <v>4560</v>
      </c>
    </row>
    <row r="141" s="2" customFormat="1" ht="24" customHeight="1">
      <c r="A141" s="33"/>
      <c r="B141" s="34"/>
      <c r="C141" s="237" t="s">
        <v>238</v>
      </c>
      <c r="D141" s="237" t="s">
        <v>193</v>
      </c>
      <c r="E141" s="238" t="s">
        <v>216</v>
      </c>
      <c r="F141" s="239" t="s">
        <v>217</v>
      </c>
      <c r="G141" s="240" t="s">
        <v>218</v>
      </c>
      <c r="H141" s="241">
        <v>240</v>
      </c>
      <c r="I141" s="242">
        <v>0</v>
      </c>
      <c r="J141" s="242">
        <v>19</v>
      </c>
      <c r="K141" s="242">
        <f>ROUND(P141*H141,2)</f>
        <v>4560</v>
      </c>
      <c r="L141" s="239" t="s">
        <v>219</v>
      </c>
      <c r="M141" s="36"/>
      <c r="N141" s="243" t="s">
        <v>1</v>
      </c>
      <c r="O141" s="213" t="s">
        <v>39</v>
      </c>
      <c r="P141" s="214">
        <f>I141+J141</f>
        <v>19</v>
      </c>
      <c r="Q141" s="214">
        <f>ROUND(I141*H141,2)</f>
        <v>0</v>
      </c>
      <c r="R141" s="214">
        <f>ROUND(J141*H141,2)</f>
        <v>4560</v>
      </c>
      <c r="S141" s="215">
        <v>0</v>
      </c>
      <c r="T141" s="215">
        <f>S141*H141</f>
        <v>0</v>
      </c>
      <c r="U141" s="215">
        <v>0</v>
      </c>
      <c r="V141" s="215">
        <f>U141*H141</f>
        <v>0</v>
      </c>
      <c r="W141" s="215">
        <v>0</v>
      </c>
      <c r="X141" s="215">
        <f>W141*H141</f>
        <v>0</v>
      </c>
      <c r="Y141" s="216" t="s">
        <v>1</v>
      </c>
      <c r="Z141" s="33"/>
      <c r="AA141" s="33"/>
      <c r="AB141" s="33"/>
      <c r="AC141" s="33"/>
      <c r="AD141" s="33"/>
      <c r="AE141" s="33"/>
      <c r="AR141" s="217" t="s">
        <v>220</v>
      </c>
      <c r="AT141" s="217" t="s">
        <v>193</v>
      </c>
      <c r="AU141" s="217" t="s">
        <v>86</v>
      </c>
      <c r="AY141" s="14" t="s">
        <v>183</v>
      </c>
      <c r="BE141" s="218">
        <f>IF(O141="základní",K141,0)</f>
        <v>4560</v>
      </c>
      <c r="BF141" s="218">
        <f>IF(O141="snížená",K141,0)</f>
        <v>0</v>
      </c>
      <c r="BG141" s="218">
        <f>IF(O141="zákl. přenesená",K141,0)</f>
        <v>0</v>
      </c>
      <c r="BH141" s="218">
        <f>IF(O141="sníž. přenesená",K141,0)</f>
        <v>0</v>
      </c>
      <c r="BI141" s="218">
        <f>IF(O141="nulová",K141,0)</f>
        <v>0</v>
      </c>
      <c r="BJ141" s="14" t="s">
        <v>84</v>
      </c>
      <c r="BK141" s="218">
        <f>ROUND(P141*H141,2)</f>
        <v>4560</v>
      </c>
      <c r="BL141" s="14" t="s">
        <v>220</v>
      </c>
      <c r="BM141" s="217" t="s">
        <v>345</v>
      </c>
    </row>
    <row r="142" s="2" customFormat="1">
      <c r="A142" s="33"/>
      <c r="B142" s="34"/>
      <c r="C142" s="35"/>
      <c r="D142" s="219" t="s">
        <v>186</v>
      </c>
      <c r="E142" s="35"/>
      <c r="F142" s="220" t="s">
        <v>217</v>
      </c>
      <c r="G142" s="35"/>
      <c r="H142" s="35"/>
      <c r="I142" s="35"/>
      <c r="J142" s="35"/>
      <c r="K142" s="35"/>
      <c r="L142" s="35"/>
      <c r="M142" s="36"/>
      <c r="N142" s="246"/>
      <c r="O142" s="247"/>
      <c r="P142" s="248"/>
      <c r="Q142" s="248"/>
      <c r="R142" s="248"/>
      <c r="S142" s="248"/>
      <c r="T142" s="248"/>
      <c r="U142" s="248"/>
      <c r="V142" s="248"/>
      <c r="W142" s="248"/>
      <c r="X142" s="248"/>
      <c r="Y142" s="249"/>
      <c r="Z142" s="33"/>
      <c r="AA142" s="33"/>
      <c r="AB142" s="33"/>
      <c r="AC142" s="33"/>
      <c r="AD142" s="33"/>
      <c r="AE142" s="33"/>
      <c r="AT142" s="14" t="s">
        <v>186</v>
      </c>
      <c r="AU142" s="14" t="s">
        <v>86</v>
      </c>
    </row>
    <row r="143" s="2" customFormat="1" ht="6.96" customHeight="1">
      <c r="A143" s="33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36"/>
      <c r="N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sheet="1" autoFilter="0" formatColumns="0" formatRows="0" objects="1" scenarios="1" spinCount="100000" saltValue="0gZqvWzCt0PZQp0MY6PI5/CuouCTFhiI9PGh1t6JapjD6JnoQPs3FQy0UsCX1YcDrvp94rW/R1yK4Bs9I13tUA==" hashValue="yXS/gEWASRXQ9XRaHtp8gbUt1kAv/VDuEYCA/Q5PnDABu+jJZz58VlgbGfnSFHLoPvsJbA713wTxmXxgYPeMPg==" algorithmName="SHA-512" password="CC35"/>
  <autoFilter ref="C123:L14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" customWidth="1"/>
    <col min="10" max="10" width="20.17" style="1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4.17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128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86</v>
      </c>
    </row>
    <row r="4" s="1" customFormat="1" ht="24.96" customHeight="1">
      <c r="B4" s="17"/>
      <c r="D4" s="137" t="s">
        <v>142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2019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143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346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31. 7. 2019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tr">
        <f>IF('Rekapitulace stavby'!AN19="","",'Rekapitulace stavby'!AN19)</f>
        <v/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tr">
        <f>IF('Rekapitulace stavby'!E20="","",'Rekapitulace stavby'!E20)</f>
        <v xml:space="preserve"> </v>
      </c>
      <c r="F24" s="33"/>
      <c r="G24" s="33"/>
      <c r="H24" s="33"/>
      <c r="I24" s="139" t="s">
        <v>25</v>
      </c>
      <c r="J24" s="142" t="str">
        <f>IF('Rekapitulace stavby'!AN20="","",'Rekapitulace stavby'!AN20)</f>
        <v/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29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145</v>
      </c>
      <c r="E30" s="33"/>
      <c r="F30" s="33"/>
      <c r="G30" s="33"/>
      <c r="H30" s="33"/>
      <c r="I30" s="33"/>
      <c r="J30" s="33"/>
      <c r="K30" s="149">
        <f>K96</f>
        <v>168926.5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31</v>
      </c>
      <c r="F31" s="33"/>
      <c r="G31" s="33"/>
      <c r="H31" s="33"/>
      <c r="I31" s="33"/>
      <c r="J31" s="33"/>
      <c r="K31" s="150">
        <f>I96</f>
        <v>146750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32</v>
      </c>
      <c r="F32" s="33"/>
      <c r="G32" s="33"/>
      <c r="H32" s="33"/>
      <c r="I32" s="33"/>
      <c r="J32" s="33"/>
      <c r="K32" s="150">
        <f>J96</f>
        <v>22176.5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146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34</v>
      </c>
      <c r="E34" s="33"/>
      <c r="F34" s="33"/>
      <c r="G34" s="33"/>
      <c r="H34" s="33"/>
      <c r="I34" s="33"/>
      <c r="J34" s="33"/>
      <c r="K34" s="153">
        <f>ROUND(K30 + K33, 2)</f>
        <v>168926.5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36</v>
      </c>
      <c r="G36" s="33"/>
      <c r="H36" s="33"/>
      <c r="I36" s="154" t="s">
        <v>35</v>
      </c>
      <c r="J36" s="33"/>
      <c r="K36" s="154" t="s">
        <v>37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38</v>
      </c>
      <c r="E37" s="139" t="s">
        <v>39</v>
      </c>
      <c r="F37" s="150">
        <f>ROUND((SUM(BE103:BE104) + SUM(BE124:BE142)),  2)</f>
        <v>168926.5</v>
      </c>
      <c r="G37" s="33"/>
      <c r="H37" s="33"/>
      <c r="I37" s="156">
        <v>0.20999999999999999</v>
      </c>
      <c r="J37" s="33"/>
      <c r="K37" s="150">
        <f>ROUND(((SUM(BE103:BE104) + SUM(BE124:BE142))*I37),  2)</f>
        <v>35474.57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40</v>
      </c>
      <c r="F38" s="150">
        <f>ROUND((SUM(BF103:BF104) + SUM(BF124:BF142)),  2)</f>
        <v>0</v>
      </c>
      <c r="G38" s="33"/>
      <c r="H38" s="33"/>
      <c r="I38" s="156">
        <v>0.14999999999999999</v>
      </c>
      <c r="J38" s="33"/>
      <c r="K38" s="150">
        <f>ROUND(((SUM(BF103:BF104) + SUM(BF124:BF142))*I38),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41</v>
      </c>
      <c r="F39" s="150">
        <f>ROUND((SUM(BG103:BG104) + SUM(BG124:BG142)),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42</v>
      </c>
      <c r="F40" s="150">
        <f>ROUND((SUM(BH103:BH104) + SUM(BH124:BH142)),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43</v>
      </c>
      <c r="F41" s="150">
        <f>ROUND((SUM(BI103:BI104) + SUM(BI124:BI142)),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44</v>
      </c>
      <c r="E43" s="159"/>
      <c r="F43" s="159"/>
      <c r="G43" s="160" t="s">
        <v>45</v>
      </c>
      <c r="H43" s="161" t="s">
        <v>46</v>
      </c>
      <c r="I43" s="159"/>
      <c r="J43" s="159"/>
      <c r="K43" s="162">
        <f>SUM(K34:K41)</f>
        <v>204401.07000000001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147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2019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143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PS15 - PZS km 266,243 6E trať Brno - Kolín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31. 7. 2019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 xml:space="preserve"> 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148</v>
      </c>
      <c r="D94" s="133"/>
      <c r="E94" s="133"/>
      <c r="F94" s="133"/>
      <c r="G94" s="133"/>
      <c r="H94" s="133"/>
      <c r="I94" s="177" t="s">
        <v>149</v>
      </c>
      <c r="J94" s="177" t="s">
        <v>150</v>
      </c>
      <c r="K94" s="177" t="s">
        <v>151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152</v>
      </c>
      <c r="D96" s="35"/>
      <c r="E96" s="35"/>
      <c r="F96" s="35"/>
      <c r="G96" s="35"/>
      <c r="H96" s="35"/>
      <c r="I96" s="104">
        <f>Q124</f>
        <v>146750</v>
      </c>
      <c r="J96" s="104">
        <f>R124</f>
        <v>22176.5</v>
      </c>
      <c r="K96" s="104">
        <f>K124</f>
        <v>168926.5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153</v>
      </c>
    </row>
    <row r="97" s="9" customFormat="1" ht="24.96" customHeight="1">
      <c r="A97" s="9"/>
      <c r="B97" s="179"/>
      <c r="C97" s="180"/>
      <c r="D97" s="181" t="s">
        <v>154</v>
      </c>
      <c r="E97" s="182"/>
      <c r="F97" s="182"/>
      <c r="G97" s="182"/>
      <c r="H97" s="182"/>
      <c r="I97" s="183">
        <f>Q129</f>
        <v>0</v>
      </c>
      <c r="J97" s="183">
        <f>R129</f>
        <v>824</v>
      </c>
      <c r="K97" s="183">
        <f>K129</f>
        <v>824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155</v>
      </c>
      <c r="E98" s="182"/>
      <c r="F98" s="182"/>
      <c r="G98" s="182"/>
      <c r="H98" s="182"/>
      <c r="I98" s="183">
        <f>Q132</f>
        <v>0</v>
      </c>
      <c r="J98" s="183">
        <f>R132</f>
        <v>16792.5</v>
      </c>
      <c r="K98" s="183">
        <f>K132</f>
        <v>16792.5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156</v>
      </c>
      <c r="E99" s="182"/>
      <c r="F99" s="182"/>
      <c r="G99" s="182"/>
      <c r="H99" s="182"/>
      <c r="I99" s="183">
        <f>Q139</f>
        <v>0</v>
      </c>
      <c r="J99" s="183">
        <f>R139</f>
        <v>4560</v>
      </c>
      <c r="K99" s="183">
        <f>K139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157</v>
      </c>
      <c r="E100" s="188"/>
      <c r="F100" s="188"/>
      <c r="G100" s="188"/>
      <c r="H100" s="188"/>
      <c r="I100" s="189">
        <f>Q140</f>
        <v>0</v>
      </c>
      <c r="J100" s="189">
        <f>R140</f>
        <v>4560</v>
      </c>
      <c r="K100" s="189">
        <f>K140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158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38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141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168926.5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159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2019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143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PS15 - PZS km 266,243 6E trať Brno - Kolín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31. 7. 2019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5.1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 xml:space="preserve"> 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160</v>
      </c>
      <c r="D123" s="196" t="s">
        <v>59</v>
      </c>
      <c r="E123" s="196" t="s">
        <v>55</v>
      </c>
      <c r="F123" s="196" t="s">
        <v>56</v>
      </c>
      <c r="G123" s="196" t="s">
        <v>161</v>
      </c>
      <c r="H123" s="196" t="s">
        <v>162</v>
      </c>
      <c r="I123" s="196" t="s">
        <v>163</v>
      </c>
      <c r="J123" s="196" t="s">
        <v>164</v>
      </c>
      <c r="K123" s="196" t="s">
        <v>151</v>
      </c>
      <c r="L123" s="197" t="s">
        <v>165</v>
      </c>
      <c r="M123" s="198"/>
      <c r="N123" s="94" t="s">
        <v>1</v>
      </c>
      <c r="O123" s="95" t="s">
        <v>38</v>
      </c>
      <c r="P123" s="95" t="s">
        <v>166</v>
      </c>
      <c r="Q123" s="95" t="s">
        <v>167</v>
      </c>
      <c r="R123" s="95" t="s">
        <v>168</v>
      </c>
      <c r="S123" s="95" t="s">
        <v>169</v>
      </c>
      <c r="T123" s="95" t="s">
        <v>170</v>
      </c>
      <c r="U123" s="95" t="s">
        <v>171</v>
      </c>
      <c r="V123" s="95" t="s">
        <v>172</v>
      </c>
      <c r="W123" s="95" t="s">
        <v>173</v>
      </c>
      <c r="X123" s="95" t="s">
        <v>174</v>
      </c>
      <c r="Y123" s="96" t="s">
        <v>175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176</v>
      </c>
      <c r="D124" s="35"/>
      <c r="E124" s="35"/>
      <c r="F124" s="35"/>
      <c r="G124" s="35"/>
      <c r="H124" s="35"/>
      <c r="I124" s="35"/>
      <c r="J124" s="35"/>
      <c r="K124" s="199">
        <f>BK124</f>
        <v>168926.5</v>
      </c>
      <c r="L124" s="35"/>
      <c r="M124" s="36"/>
      <c r="N124" s="97"/>
      <c r="O124" s="200"/>
      <c r="P124" s="98"/>
      <c r="Q124" s="201">
        <f>Q125+SUM(Q126:Q129)+Q132+Q139</f>
        <v>146750</v>
      </c>
      <c r="R124" s="201">
        <f>R125+SUM(R126:R129)+R132+R139</f>
        <v>22176.5</v>
      </c>
      <c r="S124" s="98"/>
      <c r="T124" s="202">
        <f>T125+SUM(T126:T129)+T132+T139</f>
        <v>2</v>
      </c>
      <c r="U124" s="98"/>
      <c r="V124" s="202">
        <f>V125+SUM(V126:V129)+V132+V139</f>
        <v>0</v>
      </c>
      <c r="W124" s="98"/>
      <c r="X124" s="202">
        <f>X125+SUM(X126:X129)+X132+X139</f>
        <v>0</v>
      </c>
      <c r="Y124" s="99"/>
      <c r="Z124" s="33"/>
      <c r="AA124" s="33"/>
      <c r="AB124" s="33"/>
      <c r="AC124" s="33"/>
      <c r="AD124" s="33"/>
      <c r="AE124" s="33"/>
      <c r="AT124" s="14" t="s">
        <v>75</v>
      </c>
      <c r="AU124" s="14" t="s">
        <v>153</v>
      </c>
      <c r="BK124" s="203">
        <f>BK125+SUM(BK126:BK129)+BK132+BK139</f>
        <v>168926.5</v>
      </c>
    </row>
    <row r="125" s="2" customFormat="1" ht="36" customHeight="1">
      <c r="A125" s="33"/>
      <c r="B125" s="34"/>
      <c r="C125" s="204" t="s">
        <v>84</v>
      </c>
      <c r="D125" s="204" t="s">
        <v>177</v>
      </c>
      <c r="E125" s="205" t="s">
        <v>319</v>
      </c>
      <c r="F125" s="206" t="s">
        <v>320</v>
      </c>
      <c r="G125" s="207" t="s">
        <v>180</v>
      </c>
      <c r="H125" s="208">
        <v>25</v>
      </c>
      <c r="I125" s="209">
        <v>5240</v>
      </c>
      <c r="J125" s="210"/>
      <c r="K125" s="209">
        <f>ROUND(P125*H125,2)</f>
        <v>131000</v>
      </c>
      <c r="L125" s="206" t="s">
        <v>181</v>
      </c>
      <c r="M125" s="211"/>
      <c r="N125" s="212" t="s">
        <v>1</v>
      </c>
      <c r="O125" s="213" t="s">
        <v>39</v>
      </c>
      <c r="P125" s="214">
        <f>I125+J125</f>
        <v>5240</v>
      </c>
      <c r="Q125" s="214">
        <f>ROUND(I125*H125,2)</f>
        <v>131000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243</v>
      </c>
      <c r="AT125" s="217" t="s">
        <v>177</v>
      </c>
      <c r="AU125" s="217" t="s">
        <v>76</v>
      </c>
      <c r="AY125" s="14" t="s">
        <v>183</v>
      </c>
      <c r="BE125" s="218">
        <f>IF(O125="základní",K125,0)</f>
        <v>131000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84</v>
      </c>
      <c r="BK125" s="218">
        <f>ROUND(P125*H125,2)</f>
        <v>131000</v>
      </c>
      <c r="BL125" s="14" t="s">
        <v>243</v>
      </c>
      <c r="BM125" s="217" t="s">
        <v>347</v>
      </c>
    </row>
    <row r="126" s="2" customFormat="1">
      <c r="A126" s="33"/>
      <c r="B126" s="34"/>
      <c r="C126" s="35"/>
      <c r="D126" s="219" t="s">
        <v>186</v>
      </c>
      <c r="E126" s="35"/>
      <c r="F126" s="220" t="s">
        <v>320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186</v>
      </c>
      <c r="AU126" s="14" t="s">
        <v>76</v>
      </c>
    </row>
    <row r="127" s="2" customFormat="1" ht="24" customHeight="1">
      <c r="A127" s="33"/>
      <c r="B127" s="34"/>
      <c r="C127" s="204" t="s">
        <v>86</v>
      </c>
      <c r="D127" s="204" t="s">
        <v>177</v>
      </c>
      <c r="E127" s="205" t="s">
        <v>187</v>
      </c>
      <c r="F127" s="206" t="s">
        <v>188</v>
      </c>
      <c r="G127" s="207" t="s">
        <v>180</v>
      </c>
      <c r="H127" s="208">
        <v>25</v>
      </c>
      <c r="I127" s="209">
        <v>630</v>
      </c>
      <c r="J127" s="210"/>
      <c r="K127" s="209">
        <f>ROUND(P127*H127,2)</f>
        <v>15750</v>
      </c>
      <c r="L127" s="206" t="s">
        <v>181</v>
      </c>
      <c r="M127" s="211"/>
      <c r="N127" s="212" t="s">
        <v>1</v>
      </c>
      <c r="O127" s="213" t="s">
        <v>39</v>
      </c>
      <c r="P127" s="214">
        <f>I127+J127</f>
        <v>630</v>
      </c>
      <c r="Q127" s="214">
        <f>ROUND(I127*H127,2)</f>
        <v>15750</v>
      </c>
      <c r="R127" s="214">
        <f>ROUND(J127*H127,2)</f>
        <v>0</v>
      </c>
      <c r="S127" s="215">
        <v>0</v>
      </c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1</v>
      </c>
      <c r="Z127" s="33"/>
      <c r="AA127" s="33"/>
      <c r="AB127" s="33"/>
      <c r="AC127" s="33"/>
      <c r="AD127" s="33"/>
      <c r="AE127" s="33"/>
      <c r="AR127" s="217" t="s">
        <v>243</v>
      </c>
      <c r="AT127" s="217" t="s">
        <v>177</v>
      </c>
      <c r="AU127" s="217" t="s">
        <v>76</v>
      </c>
      <c r="AY127" s="14" t="s">
        <v>183</v>
      </c>
      <c r="BE127" s="218">
        <f>IF(O127="základní",K127,0)</f>
        <v>15750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4" t="s">
        <v>84</v>
      </c>
      <c r="BK127" s="218">
        <f>ROUND(P127*H127,2)</f>
        <v>15750</v>
      </c>
      <c r="BL127" s="14" t="s">
        <v>243</v>
      </c>
      <c r="BM127" s="217" t="s">
        <v>348</v>
      </c>
    </row>
    <row r="128" s="2" customFormat="1">
      <c r="A128" s="33"/>
      <c r="B128" s="34"/>
      <c r="C128" s="35"/>
      <c r="D128" s="219" t="s">
        <v>186</v>
      </c>
      <c r="E128" s="35"/>
      <c r="F128" s="220" t="s">
        <v>188</v>
      </c>
      <c r="G128" s="35"/>
      <c r="H128" s="35"/>
      <c r="I128" s="35"/>
      <c r="J128" s="35"/>
      <c r="K128" s="35"/>
      <c r="L128" s="35"/>
      <c r="M128" s="36"/>
      <c r="N128" s="221"/>
      <c r="O128" s="222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3"/>
      <c r="AA128" s="33"/>
      <c r="AB128" s="33"/>
      <c r="AC128" s="33"/>
      <c r="AD128" s="33"/>
      <c r="AE128" s="33"/>
      <c r="AT128" s="14" t="s">
        <v>186</v>
      </c>
      <c r="AU128" s="14" t="s">
        <v>76</v>
      </c>
    </row>
    <row r="129" s="12" customFormat="1" ht="25.92" customHeight="1">
      <c r="A129" s="12"/>
      <c r="B129" s="223"/>
      <c r="C129" s="224"/>
      <c r="D129" s="225" t="s">
        <v>75</v>
      </c>
      <c r="E129" s="226" t="s">
        <v>190</v>
      </c>
      <c r="F129" s="226" t="s">
        <v>191</v>
      </c>
      <c r="G129" s="224"/>
      <c r="H129" s="224"/>
      <c r="I129" s="224"/>
      <c r="J129" s="224"/>
      <c r="K129" s="227">
        <f>BK129</f>
        <v>824</v>
      </c>
      <c r="L129" s="224"/>
      <c r="M129" s="228"/>
      <c r="N129" s="229"/>
      <c r="O129" s="230"/>
      <c r="P129" s="230"/>
      <c r="Q129" s="231">
        <f>SUM(Q130:Q131)</f>
        <v>0</v>
      </c>
      <c r="R129" s="231">
        <f>SUM(R130:R131)</f>
        <v>824</v>
      </c>
      <c r="S129" s="230"/>
      <c r="T129" s="232">
        <f>SUM(T130:T131)</f>
        <v>2</v>
      </c>
      <c r="U129" s="230"/>
      <c r="V129" s="232">
        <f>SUM(V130:V131)</f>
        <v>0</v>
      </c>
      <c r="W129" s="230"/>
      <c r="X129" s="232">
        <f>SUM(X130:X131)</f>
        <v>0</v>
      </c>
      <c r="Y129" s="233"/>
      <c r="Z129" s="12"/>
      <c r="AA129" s="12"/>
      <c r="AB129" s="12"/>
      <c r="AC129" s="12"/>
      <c r="AD129" s="12"/>
      <c r="AE129" s="12"/>
      <c r="AR129" s="234" t="s">
        <v>184</v>
      </c>
      <c r="AT129" s="235" t="s">
        <v>75</v>
      </c>
      <c r="AU129" s="235" t="s">
        <v>76</v>
      </c>
      <c r="AY129" s="234" t="s">
        <v>183</v>
      </c>
      <c r="BK129" s="236">
        <f>SUM(BK130:BK131)</f>
        <v>824</v>
      </c>
    </row>
    <row r="130" s="2" customFormat="1" ht="24" customHeight="1">
      <c r="A130" s="33"/>
      <c r="B130" s="34"/>
      <c r="C130" s="237" t="s">
        <v>215</v>
      </c>
      <c r="D130" s="237" t="s">
        <v>193</v>
      </c>
      <c r="E130" s="238" t="s">
        <v>194</v>
      </c>
      <c r="F130" s="239" t="s">
        <v>195</v>
      </c>
      <c r="G130" s="240" t="s">
        <v>196</v>
      </c>
      <c r="H130" s="241">
        <v>2</v>
      </c>
      <c r="I130" s="242">
        <v>0</v>
      </c>
      <c r="J130" s="242">
        <v>412</v>
      </c>
      <c r="K130" s="242">
        <f>ROUND(P130*H130,2)</f>
        <v>824</v>
      </c>
      <c r="L130" s="239" t="s">
        <v>197</v>
      </c>
      <c r="M130" s="36"/>
      <c r="N130" s="243" t="s">
        <v>1</v>
      </c>
      <c r="O130" s="213" t="s">
        <v>39</v>
      </c>
      <c r="P130" s="214">
        <f>I130+J130</f>
        <v>412</v>
      </c>
      <c r="Q130" s="214">
        <f>ROUND(I130*H130,2)</f>
        <v>0</v>
      </c>
      <c r="R130" s="214">
        <f>ROUND(J130*H130,2)</f>
        <v>824</v>
      </c>
      <c r="S130" s="215">
        <v>1</v>
      </c>
      <c r="T130" s="215">
        <f>S130*H130</f>
        <v>2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1</v>
      </c>
      <c r="Z130" s="33"/>
      <c r="AA130" s="33"/>
      <c r="AB130" s="33"/>
      <c r="AC130" s="33"/>
      <c r="AD130" s="33"/>
      <c r="AE130" s="33"/>
      <c r="AR130" s="217" t="s">
        <v>198</v>
      </c>
      <c r="AT130" s="217" t="s">
        <v>193</v>
      </c>
      <c r="AU130" s="217" t="s">
        <v>84</v>
      </c>
      <c r="AY130" s="14" t="s">
        <v>183</v>
      </c>
      <c r="BE130" s="218">
        <f>IF(O130="základní",K130,0)</f>
        <v>824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4" t="s">
        <v>84</v>
      </c>
      <c r="BK130" s="218">
        <f>ROUND(P130*H130,2)</f>
        <v>824</v>
      </c>
      <c r="BL130" s="14" t="s">
        <v>198</v>
      </c>
      <c r="BM130" s="217" t="s">
        <v>349</v>
      </c>
    </row>
    <row r="131" s="2" customFormat="1">
      <c r="A131" s="33"/>
      <c r="B131" s="34"/>
      <c r="C131" s="35"/>
      <c r="D131" s="219" t="s">
        <v>186</v>
      </c>
      <c r="E131" s="35"/>
      <c r="F131" s="220" t="s">
        <v>200</v>
      </c>
      <c r="G131" s="35"/>
      <c r="H131" s="35"/>
      <c r="I131" s="35"/>
      <c r="J131" s="35"/>
      <c r="K131" s="35"/>
      <c r="L131" s="35"/>
      <c r="M131" s="36"/>
      <c r="N131" s="221"/>
      <c r="O131" s="222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3"/>
      <c r="AA131" s="33"/>
      <c r="AB131" s="33"/>
      <c r="AC131" s="33"/>
      <c r="AD131" s="33"/>
      <c r="AE131" s="33"/>
      <c r="AT131" s="14" t="s">
        <v>186</v>
      </c>
      <c r="AU131" s="14" t="s">
        <v>84</v>
      </c>
    </row>
    <row r="132" s="12" customFormat="1" ht="25.92" customHeight="1">
      <c r="A132" s="12"/>
      <c r="B132" s="223"/>
      <c r="C132" s="224"/>
      <c r="D132" s="225" t="s">
        <v>75</v>
      </c>
      <c r="E132" s="226" t="s">
        <v>201</v>
      </c>
      <c r="F132" s="226" t="s">
        <v>202</v>
      </c>
      <c r="G132" s="224"/>
      <c r="H132" s="224"/>
      <c r="I132" s="224"/>
      <c r="J132" s="224"/>
      <c r="K132" s="227">
        <f>BK132</f>
        <v>16792.5</v>
      </c>
      <c r="L132" s="224"/>
      <c r="M132" s="228"/>
      <c r="N132" s="229"/>
      <c r="O132" s="230"/>
      <c r="P132" s="230"/>
      <c r="Q132" s="231">
        <f>SUM(Q133:Q138)</f>
        <v>0</v>
      </c>
      <c r="R132" s="231">
        <f>SUM(R133:R138)</f>
        <v>16792.5</v>
      </c>
      <c r="S132" s="230"/>
      <c r="T132" s="232">
        <f>SUM(T133:T138)</f>
        <v>0</v>
      </c>
      <c r="U132" s="230"/>
      <c r="V132" s="232">
        <f>SUM(V133:V138)</f>
        <v>0</v>
      </c>
      <c r="W132" s="230"/>
      <c r="X132" s="232">
        <f>SUM(X133:X138)</f>
        <v>0</v>
      </c>
      <c r="Y132" s="233"/>
      <c r="Z132" s="12"/>
      <c r="AA132" s="12"/>
      <c r="AB132" s="12"/>
      <c r="AC132" s="12"/>
      <c r="AD132" s="12"/>
      <c r="AE132" s="12"/>
      <c r="AR132" s="234" t="s">
        <v>184</v>
      </c>
      <c r="AT132" s="235" t="s">
        <v>75</v>
      </c>
      <c r="AU132" s="235" t="s">
        <v>76</v>
      </c>
      <c r="AY132" s="234" t="s">
        <v>183</v>
      </c>
      <c r="BK132" s="236">
        <f>SUM(BK133:BK138)</f>
        <v>16792.5</v>
      </c>
    </row>
    <row r="133" s="2" customFormat="1" ht="24" customHeight="1">
      <c r="A133" s="33"/>
      <c r="B133" s="34"/>
      <c r="C133" s="237" t="s">
        <v>203</v>
      </c>
      <c r="D133" s="237" t="s">
        <v>193</v>
      </c>
      <c r="E133" s="238" t="s">
        <v>228</v>
      </c>
      <c r="F133" s="239" t="s">
        <v>229</v>
      </c>
      <c r="G133" s="240" t="s">
        <v>180</v>
      </c>
      <c r="H133" s="241">
        <v>25</v>
      </c>
      <c r="I133" s="242">
        <v>0</v>
      </c>
      <c r="J133" s="242">
        <v>352</v>
      </c>
      <c r="K133" s="242">
        <f>ROUND(P133*H133,2)</f>
        <v>8800</v>
      </c>
      <c r="L133" s="239" t="s">
        <v>181</v>
      </c>
      <c r="M133" s="36"/>
      <c r="N133" s="243" t="s">
        <v>1</v>
      </c>
      <c r="O133" s="213" t="s">
        <v>39</v>
      </c>
      <c r="P133" s="214">
        <f>I133+J133</f>
        <v>352</v>
      </c>
      <c r="Q133" s="214">
        <f>ROUND(I133*H133,2)</f>
        <v>0</v>
      </c>
      <c r="R133" s="214">
        <f>ROUND(J133*H133,2)</f>
        <v>8800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198</v>
      </c>
      <c r="AT133" s="217" t="s">
        <v>193</v>
      </c>
      <c r="AU133" s="217" t="s">
        <v>84</v>
      </c>
      <c r="AY133" s="14" t="s">
        <v>183</v>
      </c>
      <c r="BE133" s="218">
        <f>IF(O133="základní",K133,0)</f>
        <v>8800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84</v>
      </c>
      <c r="BK133" s="218">
        <f>ROUND(P133*H133,2)</f>
        <v>8800</v>
      </c>
      <c r="BL133" s="14" t="s">
        <v>198</v>
      </c>
      <c r="BM133" s="217" t="s">
        <v>350</v>
      </c>
    </row>
    <row r="134" s="2" customFormat="1">
      <c r="A134" s="33"/>
      <c r="B134" s="34"/>
      <c r="C134" s="35"/>
      <c r="D134" s="219" t="s">
        <v>186</v>
      </c>
      <c r="E134" s="35"/>
      <c r="F134" s="220" t="s">
        <v>231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186</v>
      </c>
      <c r="AU134" s="14" t="s">
        <v>84</v>
      </c>
    </row>
    <row r="135" s="2" customFormat="1" ht="24" customHeight="1">
      <c r="A135" s="33"/>
      <c r="B135" s="34"/>
      <c r="C135" s="237" t="s">
        <v>192</v>
      </c>
      <c r="D135" s="237" t="s">
        <v>193</v>
      </c>
      <c r="E135" s="238" t="s">
        <v>232</v>
      </c>
      <c r="F135" s="239" t="s">
        <v>233</v>
      </c>
      <c r="G135" s="240" t="s">
        <v>180</v>
      </c>
      <c r="H135" s="241">
        <v>25</v>
      </c>
      <c r="I135" s="242">
        <v>0</v>
      </c>
      <c r="J135" s="242">
        <v>26.699999999999999</v>
      </c>
      <c r="K135" s="242">
        <f>ROUND(P135*H135,2)</f>
        <v>667.5</v>
      </c>
      <c r="L135" s="239" t="s">
        <v>181</v>
      </c>
      <c r="M135" s="36"/>
      <c r="N135" s="243" t="s">
        <v>1</v>
      </c>
      <c r="O135" s="213" t="s">
        <v>39</v>
      </c>
      <c r="P135" s="214">
        <f>I135+J135</f>
        <v>26.699999999999999</v>
      </c>
      <c r="Q135" s="214">
        <f>ROUND(I135*H135,2)</f>
        <v>0</v>
      </c>
      <c r="R135" s="214">
        <f>ROUND(J135*H135,2)</f>
        <v>667.5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198</v>
      </c>
      <c r="AT135" s="217" t="s">
        <v>193</v>
      </c>
      <c r="AU135" s="217" t="s">
        <v>84</v>
      </c>
      <c r="AY135" s="14" t="s">
        <v>183</v>
      </c>
      <c r="BE135" s="218">
        <f>IF(O135="základní",K135,0)</f>
        <v>667.5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84</v>
      </c>
      <c r="BK135" s="218">
        <f>ROUND(P135*H135,2)</f>
        <v>667.5</v>
      </c>
      <c r="BL135" s="14" t="s">
        <v>198</v>
      </c>
      <c r="BM135" s="217" t="s">
        <v>351</v>
      </c>
    </row>
    <row r="136" s="2" customFormat="1">
      <c r="A136" s="33"/>
      <c r="B136" s="34"/>
      <c r="C136" s="35"/>
      <c r="D136" s="219" t="s">
        <v>186</v>
      </c>
      <c r="E136" s="35"/>
      <c r="F136" s="220" t="s">
        <v>233</v>
      </c>
      <c r="G136" s="35"/>
      <c r="H136" s="35"/>
      <c r="I136" s="35"/>
      <c r="J136" s="35"/>
      <c r="K136" s="35"/>
      <c r="L136" s="35"/>
      <c r="M136" s="36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3"/>
      <c r="AA136" s="33"/>
      <c r="AB136" s="33"/>
      <c r="AC136" s="33"/>
      <c r="AD136" s="33"/>
      <c r="AE136" s="33"/>
      <c r="AT136" s="14" t="s">
        <v>186</v>
      </c>
      <c r="AU136" s="14" t="s">
        <v>84</v>
      </c>
    </row>
    <row r="137" s="2" customFormat="1" ht="24" customHeight="1">
      <c r="A137" s="33"/>
      <c r="B137" s="34"/>
      <c r="C137" s="237" t="s">
        <v>184</v>
      </c>
      <c r="D137" s="237" t="s">
        <v>193</v>
      </c>
      <c r="E137" s="238" t="s">
        <v>235</v>
      </c>
      <c r="F137" s="239" t="s">
        <v>236</v>
      </c>
      <c r="G137" s="240" t="s">
        <v>180</v>
      </c>
      <c r="H137" s="241">
        <v>25</v>
      </c>
      <c r="I137" s="242">
        <v>0</v>
      </c>
      <c r="J137" s="242">
        <v>293</v>
      </c>
      <c r="K137" s="242">
        <f>ROUND(P137*H137,2)</f>
        <v>7325</v>
      </c>
      <c r="L137" s="239" t="s">
        <v>181</v>
      </c>
      <c r="M137" s="36"/>
      <c r="N137" s="243" t="s">
        <v>1</v>
      </c>
      <c r="O137" s="213" t="s">
        <v>39</v>
      </c>
      <c r="P137" s="214">
        <f>I137+J137</f>
        <v>293</v>
      </c>
      <c r="Q137" s="214">
        <f>ROUND(I137*H137,2)</f>
        <v>0</v>
      </c>
      <c r="R137" s="214">
        <f>ROUND(J137*H137,2)</f>
        <v>7325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198</v>
      </c>
      <c r="AT137" s="217" t="s">
        <v>193</v>
      </c>
      <c r="AU137" s="217" t="s">
        <v>84</v>
      </c>
      <c r="AY137" s="14" t="s">
        <v>183</v>
      </c>
      <c r="BE137" s="218">
        <f>IF(O137="základní",K137,0)</f>
        <v>7325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84</v>
      </c>
      <c r="BK137" s="218">
        <f>ROUND(P137*H137,2)</f>
        <v>7325</v>
      </c>
      <c r="BL137" s="14" t="s">
        <v>198</v>
      </c>
      <c r="BM137" s="217" t="s">
        <v>352</v>
      </c>
    </row>
    <row r="138" s="2" customFormat="1">
      <c r="A138" s="33"/>
      <c r="B138" s="34"/>
      <c r="C138" s="35"/>
      <c r="D138" s="219" t="s">
        <v>186</v>
      </c>
      <c r="E138" s="35"/>
      <c r="F138" s="220" t="s">
        <v>236</v>
      </c>
      <c r="G138" s="35"/>
      <c r="H138" s="35"/>
      <c r="I138" s="35"/>
      <c r="J138" s="35"/>
      <c r="K138" s="35"/>
      <c r="L138" s="35"/>
      <c r="M138" s="36"/>
      <c r="N138" s="221"/>
      <c r="O138" s="222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33"/>
      <c r="AA138" s="33"/>
      <c r="AB138" s="33"/>
      <c r="AC138" s="33"/>
      <c r="AD138" s="33"/>
      <c r="AE138" s="33"/>
      <c r="AT138" s="14" t="s">
        <v>186</v>
      </c>
      <c r="AU138" s="14" t="s">
        <v>84</v>
      </c>
    </row>
    <row r="139" s="12" customFormat="1" ht="25.92" customHeight="1">
      <c r="A139" s="12"/>
      <c r="B139" s="223"/>
      <c r="C139" s="224"/>
      <c r="D139" s="225" t="s">
        <v>75</v>
      </c>
      <c r="E139" s="226" t="s">
        <v>211</v>
      </c>
      <c r="F139" s="226" t="s">
        <v>212</v>
      </c>
      <c r="G139" s="224"/>
      <c r="H139" s="224"/>
      <c r="I139" s="224"/>
      <c r="J139" s="224"/>
      <c r="K139" s="227">
        <f>BK139</f>
        <v>4560</v>
      </c>
      <c r="L139" s="224"/>
      <c r="M139" s="228"/>
      <c r="N139" s="229"/>
      <c r="O139" s="230"/>
      <c r="P139" s="230"/>
      <c r="Q139" s="231">
        <f>Q140</f>
        <v>0</v>
      </c>
      <c r="R139" s="231">
        <f>R140</f>
        <v>4560</v>
      </c>
      <c r="S139" s="230"/>
      <c r="T139" s="232">
        <f>T140</f>
        <v>0</v>
      </c>
      <c r="U139" s="230"/>
      <c r="V139" s="232">
        <f>V140</f>
        <v>0</v>
      </c>
      <c r="W139" s="230"/>
      <c r="X139" s="232">
        <f>X140</f>
        <v>0</v>
      </c>
      <c r="Y139" s="233"/>
      <c r="Z139" s="12"/>
      <c r="AA139" s="12"/>
      <c r="AB139" s="12"/>
      <c r="AC139" s="12"/>
      <c r="AD139" s="12"/>
      <c r="AE139" s="12"/>
      <c r="AR139" s="234" t="s">
        <v>192</v>
      </c>
      <c r="AT139" s="235" t="s">
        <v>75</v>
      </c>
      <c r="AU139" s="235" t="s">
        <v>76</v>
      </c>
      <c r="AY139" s="234" t="s">
        <v>183</v>
      </c>
      <c r="BK139" s="236">
        <f>BK140</f>
        <v>4560</v>
      </c>
    </row>
    <row r="140" s="12" customFormat="1" ht="22.8" customHeight="1">
      <c r="A140" s="12"/>
      <c r="B140" s="223"/>
      <c r="C140" s="224"/>
      <c r="D140" s="225" t="s">
        <v>75</v>
      </c>
      <c r="E140" s="244" t="s">
        <v>213</v>
      </c>
      <c r="F140" s="244" t="s">
        <v>214</v>
      </c>
      <c r="G140" s="224"/>
      <c r="H140" s="224"/>
      <c r="I140" s="224"/>
      <c r="J140" s="224"/>
      <c r="K140" s="245">
        <f>BK140</f>
        <v>4560</v>
      </c>
      <c r="L140" s="224"/>
      <c r="M140" s="228"/>
      <c r="N140" s="229"/>
      <c r="O140" s="230"/>
      <c r="P140" s="230"/>
      <c r="Q140" s="231">
        <f>SUM(Q141:Q142)</f>
        <v>0</v>
      </c>
      <c r="R140" s="231">
        <f>SUM(R141:R142)</f>
        <v>4560</v>
      </c>
      <c r="S140" s="230"/>
      <c r="T140" s="232">
        <f>SUM(T141:T142)</f>
        <v>0</v>
      </c>
      <c r="U140" s="230"/>
      <c r="V140" s="232">
        <f>SUM(V141:V142)</f>
        <v>0</v>
      </c>
      <c r="W140" s="230"/>
      <c r="X140" s="232">
        <f>SUM(X141:X142)</f>
        <v>0</v>
      </c>
      <c r="Y140" s="233"/>
      <c r="Z140" s="12"/>
      <c r="AA140" s="12"/>
      <c r="AB140" s="12"/>
      <c r="AC140" s="12"/>
      <c r="AD140" s="12"/>
      <c r="AE140" s="12"/>
      <c r="AR140" s="234" t="s">
        <v>192</v>
      </c>
      <c r="AT140" s="235" t="s">
        <v>75</v>
      </c>
      <c r="AU140" s="235" t="s">
        <v>84</v>
      </c>
      <c r="AY140" s="234" t="s">
        <v>183</v>
      </c>
      <c r="BK140" s="236">
        <f>SUM(BK141:BK142)</f>
        <v>4560</v>
      </c>
    </row>
    <row r="141" s="2" customFormat="1" ht="24" customHeight="1">
      <c r="A141" s="33"/>
      <c r="B141" s="34"/>
      <c r="C141" s="237" t="s">
        <v>238</v>
      </c>
      <c r="D141" s="237" t="s">
        <v>193</v>
      </c>
      <c r="E141" s="238" t="s">
        <v>216</v>
      </c>
      <c r="F141" s="239" t="s">
        <v>217</v>
      </c>
      <c r="G141" s="240" t="s">
        <v>218</v>
      </c>
      <c r="H141" s="241">
        <v>240</v>
      </c>
      <c r="I141" s="242">
        <v>0</v>
      </c>
      <c r="J141" s="242">
        <v>19</v>
      </c>
      <c r="K141" s="242">
        <f>ROUND(P141*H141,2)</f>
        <v>4560</v>
      </c>
      <c r="L141" s="239" t="s">
        <v>219</v>
      </c>
      <c r="M141" s="36"/>
      <c r="N141" s="243" t="s">
        <v>1</v>
      </c>
      <c r="O141" s="213" t="s">
        <v>39</v>
      </c>
      <c r="P141" s="214">
        <f>I141+J141</f>
        <v>19</v>
      </c>
      <c r="Q141" s="214">
        <f>ROUND(I141*H141,2)</f>
        <v>0</v>
      </c>
      <c r="R141" s="214">
        <f>ROUND(J141*H141,2)</f>
        <v>4560</v>
      </c>
      <c r="S141" s="215">
        <v>0</v>
      </c>
      <c r="T141" s="215">
        <f>S141*H141</f>
        <v>0</v>
      </c>
      <c r="U141" s="215">
        <v>0</v>
      </c>
      <c r="V141" s="215">
        <f>U141*H141</f>
        <v>0</v>
      </c>
      <c r="W141" s="215">
        <v>0</v>
      </c>
      <c r="X141" s="215">
        <f>W141*H141</f>
        <v>0</v>
      </c>
      <c r="Y141" s="216" t="s">
        <v>1</v>
      </c>
      <c r="Z141" s="33"/>
      <c r="AA141" s="33"/>
      <c r="AB141" s="33"/>
      <c r="AC141" s="33"/>
      <c r="AD141" s="33"/>
      <c r="AE141" s="33"/>
      <c r="AR141" s="217" t="s">
        <v>220</v>
      </c>
      <c r="AT141" s="217" t="s">
        <v>193</v>
      </c>
      <c r="AU141" s="217" t="s">
        <v>86</v>
      </c>
      <c r="AY141" s="14" t="s">
        <v>183</v>
      </c>
      <c r="BE141" s="218">
        <f>IF(O141="základní",K141,0)</f>
        <v>4560</v>
      </c>
      <c r="BF141" s="218">
        <f>IF(O141="snížená",K141,0)</f>
        <v>0</v>
      </c>
      <c r="BG141" s="218">
        <f>IF(O141="zákl. přenesená",K141,0)</f>
        <v>0</v>
      </c>
      <c r="BH141" s="218">
        <f>IF(O141="sníž. přenesená",K141,0)</f>
        <v>0</v>
      </c>
      <c r="BI141" s="218">
        <f>IF(O141="nulová",K141,0)</f>
        <v>0</v>
      </c>
      <c r="BJ141" s="14" t="s">
        <v>84</v>
      </c>
      <c r="BK141" s="218">
        <f>ROUND(P141*H141,2)</f>
        <v>4560</v>
      </c>
      <c r="BL141" s="14" t="s">
        <v>220</v>
      </c>
      <c r="BM141" s="217" t="s">
        <v>353</v>
      </c>
    </row>
    <row r="142" s="2" customFormat="1">
      <c r="A142" s="33"/>
      <c r="B142" s="34"/>
      <c r="C142" s="35"/>
      <c r="D142" s="219" t="s">
        <v>186</v>
      </c>
      <c r="E142" s="35"/>
      <c r="F142" s="220" t="s">
        <v>217</v>
      </c>
      <c r="G142" s="35"/>
      <c r="H142" s="35"/>
      <c r="I142" s="35"/>
      <c r="J142" s="35"/>
      <c r="K142" s="35"/>
      <c r="L142" s="35"/>
      <c r="M142" s="36"/>
      <c r="N142" s="246"/>
      <c r="O142" s="247"/>
      <c r="P142" s="248"/>
      <c r="Q142" s="248"/>
      <c r="R142" s="248"/>
      <c r="S142" s="248"/>
      <c r="T142" s="248"/>
      <c r="U142" s="248"/>
      <c r="V142" s="248"/>
      <c r="W142" s="248"/>
      <c r="X142" s="248"/>
      <c r="Y142" s="249"/>
      <c r="Z142" s="33"/>
      <c r="AA142" s="33"/>
      <c r="AB142" s="33"/>
      <c r="AC142" s="33"/>
      <c r="AD142" s="33"/>
      <c r="AE142" s="33"/>
      <c r="AT142" s="14" t="s">
        <v>186</v>
      </c>
      <c r="AU142" s="14" t="s">
        <v>86</v>
      </c>
    </row>
    <row r="143" s="2" customFormat="1" ht="6.96" customHeight="1">
      <c r="A143" s="33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36"/>
      <c r="N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sheet="1" autoFilter="0" formatColumns="0" formatRows="0" objects="1" scenarios="1" spinCount="100000" saltValue="1BBqEUtv71BuD0wfZDwS2ouUi/cyapf36WzAv89rjcDQQQKyrEtk7fTNAqYrA984fHCsqHnMP98MEiQawPSrlg==" hashValue="YjzuOvlhVfetess4WkrMiLBkjnR50njO0+gt6C7Oh0HPkWmMhrOoZ+d2PMIVljzs8AMEcEjA95MCTL7c8nnsUA==" algorithmName="SHA-512" password="CC35"/>
  <autoFilter ref="C123:L14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" customWidth="1"/>
    <col min="10" max="10" width="20.17" style="1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4.17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131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86</v>
      </c>
    </row>
    <row r="4" s="1" customFormat="1" ht="24.96" customHeight="1">
      <c r="B4" s="17"/>
      <c r="D4" s="137" t="s">
        <v>142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2019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143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354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31. 7. 2019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tr">
        <f>IF('Rekapitulace stavby'!AN19="","",'Rekapitulace stavby'!AN19)</f>
        <v/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tr">
        <f>IF('Rekapitulace stavby'!E20="","",'Rekapitulace stavby'!E20)</f>
        <v xml:space="preserve"> </v>
      </c>
      <c r="F24" s="33"/>
      <c r="G24" s="33"/>
      <c r="H24" s="33"/>
      <c r="I24" s="139" t="s">
        <v>25</v>
      </c>
      <c r="J24" s="142" t="str">
        <f>IF('Rekapitulace stavby'!AN20="","",'Rekapitulace stavby'!AN20)</f>
        <v/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29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145</v>
      </c>
      <c r="E30" s="33"/>
      <c r="F30" s="33"/>
      <c r="G30" s="33"/>
      <c r="H30" s="33"/>
      <c r="I30" s="33"/>
      <c r="J30" s="33"/>
      <c r="K30" s="149">
        <f>K96</f>
        <v>200064.79999999999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31</v>
      </c>
      <c r="F31" s="33"/>
      <c r="G31" s="33"/>
      <c r="H31" s="33"/>
      <c r="I31" s="33"/>
      <c r="J31" s="33"/>
      <c r="K31" s="150">
        <f>I96</f>
        <v>178560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32</v>
      </c>
      <c r="F32" s="33"/>
      <c r="G32" s="33"/>
      <c r="H32" s="33"/>
      <c r="I32" s="33"/>
      <c r="J32" s="33"/>
      <c r="K32" s="150">
        <f>J96</f>
        <v>21504.799999999999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146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34</v>
      </c>
      <c r="E34" s="33"/>
      <c r="F34" s="33"/>
      <c r="G34" s="33"/>
      <c r="H34" s="33"/>
      <c r="I34" s="33"/>
      <c r="J34" s="33"/>
      <c r="K34" s="153">
        <f>ROUND(K30 + K33, 2)</f>
        <v>200064.79999999999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36</v>
      </c>
      <c r="G36" s="33"/>
      <c r="H36" s="33"/>
      <c r="I36" s="154" t="s">
        <v>35</v>
      </c>
      <c r="J36" s="33"/>
      <c r="K36" s="154" t="s">
        <v>37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38</v>
      </c>
      <c r="E37" s="139" t="s">
        <v>39</v>
      </c>
      <c r="F37" s="150">
        <f>ROUND((SUM(BE103:BE104) + SUM(BE124:BE142)),  2)</f>
        <v>200064.79999999999</v>
      </c>
      <c r="G37" s="33"/>
      <c r="H37" s="33"/>
      <c r="I37" s="156">
        <v>0.20999999999999999</v>
      </c>
      <c r="J37" s="33"/>
      <c r="K37" s="150">
        <f>ROUND(((SUM(BE103:BE104) + SUM(BE124:BE142))*I37),  2)</f>
        <v>42013.610000000001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40</v>
      </c>
      <c r="F38" s="150">
        <f>ROUND((SUM(BF103:BF104) + SUM(BF124:BF142)),  2)</f>
        <v>0</v>
      </c>
      <c r="G38" s="33"/>
      <c r="H38" s="33"/>
      <c r="I38" s="156">
        <v>0.14999999999999999</v>
      </c>
      <c r="J38" s="33"/>
      <c r="K38" s="150">
        <f>ROUND(((SUM(BF103:BF104) + SUM(BF124:BF142))*I38),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41</v>
      </c>
      <c r="F39" s="150">
        <f>ROUND((SUM(BG103:BG104) + SUM(BG124:BG142)),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42</v>
      </c>
      <c r="F40" s="150">
        <f>ROUND((SUM(BH103:BH104) + SUM(BH124:BH142)),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43</v>
      </c>
      <c r="F41" s="150">
        <f>ROUND((SUM(BI103:BI104) + SUM(BI124:BI142)),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44</v>
      </c>
      <c r="E43" s="159"/>
      <c r="F43" s="159"/>
      <c r="G43" s="160" t="s">
        <v>45</v>
      </c>
      <c r="H43" s="161" t="s">
        <v>46</v>
      </c>
      <c r="I43" s="159"/>
      <c r="J43" s="159"/>
      <c r="K43" s="162">
        <f>SUM(K34:K41)</f>
        <v>242078.40999999997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147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2019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143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PS16 - PZS km 47,118 trať Světlá na Sázavou - Čerčany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31. 7. 2019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 xml:space="preserve"> 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148</v>
      </c>
      <c r="D94" s="133"/>
      <c r="E94" s="133"/>
      <c r="F94" s="133"/>
      <c r="G94" s="133"/>
      <c r="H94" s="133"/>
      <c r="I94" s="177" t="s">
        <v>149</v>
      </c>
      <c r="J94" s="177" t="s">
        <v>150</v>
      </c>
      <c r="K94" s="177" t="s">
        <v>151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152</v>
      </c>
      <c r="D96" s="35"/>
      <c r="E96" s="35"/>
      <c r="F96" s="35"/>
      <c r="G96" s="35"/>
      <c r="H96" s="35"/>
      <c r="I96" s="104">
        <f>Q124</f>
        <v>178560</v>
      </c>
      <c r="J96" s="104">
        <f>R124</f>
        <v>21504.799999999999</v>
      </c>
      <c r="K96" s="104">
        <f>K124</f>
        <v>200064.79999999999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153</v>
      </c>
    </row>
    <row r="97" s="9" customFormat="1" ht="24.96" customHeight="1">
      <c r="A97" s="9"/>
      <c r="B97" s="179"/>
      <c r="C97" s="180"/>
      <c r="D97" s="181" t="s">
        <v>154</v>
      </c>
      <c r="E97" s="182"/>
      <c r="F97" s="182"/>
      <c r="G97" s="182"/>
      <c r="H97" s="182"/>
      <c r="I97" s="183">
        <f>Q129</f>
        <v>0</v>
      </c>
      <c r="J97" s="183">
        <f>R129</f>
        <v>824</v>
      </c>
      <c r="K97" s="183">
        <f>K129</f>
        <v>824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155</v>
      </c>
      <c r="E98" s="182"/>
      <c r="F98" s="182"/>
      <c r="G98" s="182"/>
      <c r="H98" s="182"/>
      <c r="I98" s="183">
        <f>Q132</f>
        <v>0</v>
      </c>
      <c r="J98" s="183">
        <f>R132</f>
        <v>16120.799999999999</v>
      </c>
      <c r="K98" s="183">
        <f>K132</f>
        <v>16120.799999999999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156</v>
      </c>
      <c r="E99" s="182"/>
      <c r="F99" s="182"/>
      <c r="G99" s="182"/>
      <c r="H99" s="182"/>
      <c r="I99" s="183">
        <f>Q139</f>
        <v>0</v>
      </c>
      <c r="J99" s="183">
        <f>R139</f>
        <v>4560</v>
      </c>
      <c r="K99" s="183">
        <f>K139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157</v>
      </c>
      <c r="E100" s="188"/>
      <c r="F100" s="188"/>
      <c r="G100" s="188"/>
      <c r="H100" s="188"/>
      <c r="I100" s="189">
        <f>Q140</f>
        <v>0</v>
      </c>
      <c r="J100" s="189">
        <f>R140</f>
        <v>4560</v>
      </c>
      <c r="K100" s="189">
        <f>K140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158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38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141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200064.79999999999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159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2019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143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PS16 - PZS km 47,118 trať Světlá na Sázavou - Čerčany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31. 7. 2019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5.1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 xml:space="preserve"> 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160</v>
      </c>
      <c r="D123" s="196" t="s">
        <v>59</v>
      </c>
      <c r="E123" s="196" t="s">
        <v>55</v>
      </c>
      <c r="F123" s="196" t="s">
        <v>56</v>
      </c>
      <c r="G123" s="196" t="s">
        <v>161</v>
      </c>
      <c r="H123" s="196" t="s">
        <v>162</v>
      </c>
      <c r="I123" s="196" t="s">
        <v>163</v>
      </c>
      <c r="J123" s="196" t="s">
        <v>164</v>
      </c>
      <c r="K123" s="196" t="s">
        <v>151</v>
      </c>
      <c r="L123" s="197" t="s">
        <v>165</v>
      </c>
      <c r="M123" s="198"/>
      <c r="N123" s="94" t="s">
        <v>1</v>
      </c>
      <c r="O123" s="95" t="s">
        <v>38</v>
      </c>
      <c r="P123" s="95" t="s">
        <v>166</v>
      </c>
      <c r="Q123" s="95" t="s">
        <v>167</v>
      </c>
      <c r="R123" s="95" t="s">
        <v>168</v>
      </c>
      <c r="S123" s="95" t="s">
        <v>169</v>
      </c>
      <c r="T123" s="95" t="s">
        <v>170</v>
      </c>
      <c r="U123" s="95" t="s">
        <v>171</v>
      </c>
      <c r="V123" s="95" t="s">
        <v>172</v>
      </c>
      <c r="W123" s="95" t="s">
        <v>173</v>
      </c>
      <c r="X123" s="95" t="s">
        <v>174</v>
      </c>
      <c r="Y123" s="96" t="s">
        <v>175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176</v>
      </c>
      <c r="D124" s="35"/>
      <c r="E124" s="35"/>
      <c r="F124" s="35"/>
      <c r="G124" s="35"/>
      <c r="H124" s="35"/>
      <c r="I124" s="35"/>
      <c r="J124" s="35"/>
      <c r="K124" s="199">
        <f>BK124</f>
        <v>200064.79999999999</v>
      </c>
      <c r="L124" s="35"/>
      <c r="M124" s="36"/>
      <c r="N124" s="97"/>
      <c r="O124" s="200"/>
      <c r="P124" s="98"/>
      <c r="Q124" s="201">
        <f>Q125+SUM(Q126:Q129)+Q132+Q139</f>
        <v>178560</v>
      </c>
      <c r="R124" s="201">
        <f>R125+SUM(R126:R129)+R132+R139</f>
        <v>21504.799999999999</v>
      </c>
      <c r="S124" s="98"/>
      <c r="T124" s="202">
        <f>T125+SUM(T126:T129)+T132+T139</f>
        <v>2</v>
      </c>
      <c r="U124" s="98"/>
      <c r="V124" s="202">
        <f>V125+SUM(V126:V129)+V132+V139</f>
        <v>0</v>
      </c>
      <c r="W124" s="98"/>
      <c r="X124" s="202">
        <f>X125+SUM(X126:X129)+X132+X139</f>
        <v>0</v>
      </c>
      <c r="Y124" s="99"/>
      <c r="Z124" s="33"/>
      <c r="AA124" s="33"/>
      <c r="AB124" s="33"/>
      <c r="AC124" s="33"/>
      <c r="AD124" s="33"/>
      <c r="AE124" s="33"/>
      <c r="AT124" s="14" t="s">
        <v>75</v>
      </c>
      <c r="AU124" s="14" t="s">
        <v>153</v>
      </c>
      <c r="BK124" s="203">
        <f>BK125+SUM(BK126:BK129)+BK132+BK139</f>
        <v>200064.79999999999</v>
      </c>
    </row>
    <row r="125" s="2" customFormat="1" ht="36" customHeight="1">
      <c r="A125" s="33"/>
      <c r="B125" s="34"/>
      <c r="C125" s="204" t="s">
        <v>84</v>
      </c>
      <c r="D125" s="204" t="s">
        <v>177</v>
      </c>
      <c r="E125" s="205" t="s">
        <v>309</v>
      </c>
      <c r="F125" s="206" t="s">
        <v>310</v>
      </c>
      <c r="G125" s="207" t="s">
        <v>180</v>
      </c>
      <c r="H125" s="208">
        <v>24</v>
      </c>
      <c r="I125" s="209">
        <v>6810</v>
      </c>
      <c r="J125" s="210"/>
      <c r="K125" s="209">
        <f>ROUND(P125*H125,2)</f>
        <v>163440</v>
      </c>
      <c r="L125" s="206" t="s">
        <v>181</v>
      </c>
      <c r="M125" s="211"/>
      <c r="N125" s="212" t="s">
        <v>1</v>
      </c>
      <c r="O125" s="213" t="s">
        <v>39</v>
      </c>
      <c r="P125" s="214">
        <f>I125+J125</f>
        <v>6810</v>
      </c>
      <c r="Q125" s="214">
        <f>ROUND(I125*H125,2)</f>
        <v>163440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182</v>
      </c>
      <c r="AT125" s="217" t="s">
        <v>177</v>
      </c>
      <c r="AU125" s="217" t="s">
        <v>76</v>
      </c>
      <c r="AY125" s="14" t="s">
        <v>183</v>
      </c>
      <c r="BE125" s="218">
        <f>IF(O125="základní",K125,0)</f>
        <v>163440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84</v>
      </c>
      <c r="BK125" s="218">
        <f>ROUND(P125*H125,2)</f>
        <v>163440</v>
      </c>
      <c r="BL125" s="14" t="s">
        <v>184</v>
      </c>
      <c r="BM125" s="217" t="s">
        <v>355</v>
      </c>
    </row>
    <row r="126" s="2" customFormat="1">
      <c r="A126" s="33"/>
      <c r="B126" s="34"/>
      <c r="C126" s="35"/>
      <c r="D126" s="219" t="s">
        <v>186</v>
      </c>
      <c r="E126" s="35"/>
      <c r="F126" s="220" t="s">
        <v>310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186</v>
      </c>
      <c r="AU126" s="14" t="s">
        <v>76</v>
      </c>
    </row>
    <row r="127" s="2" customFormat="1" ht="24" customHeight="1">
      <c r="A127" s="33"/>
      <c r="B127" s="34"/>
      <c r="C127" s="204" t="s">
        <v>86</v>
      </c>
      <c r="D127" s="204" t="s">
        <v>177</v>
      </c>
      <c r="E127" s="205" t="s">
        <v>187</v>
      </c>
      <c r="F127" s="206" t="s">
        <v>188</v>
      </c>
      <c r="G127" s="207" t="s">
        <v>180</v>
      </c>
      <c r="H127" s="208">
        <v>24</v>
      </c>
      <c r="I127" s="209">
        <v>630</v>
      </c>
      <c r="J127" s="210"/>
      <c r="K127" s="209">
        <f>ROUND(P127*H127,2)</f>
        <v>15120</v>
      </c>
      <c r="L127" s="206" t="s">
        <v>181</v>
      </c>
      <c r="M127" s="211"/>
      <c r="N127" s="212" t="s">
        <v>1</v>
      </c>
      <c r="O127" s="213" t="s">
        <v>39</v>
      </c>
      <c r="P127" s="214">
        <f>I127+J127</f>
        <v>630</v>
      </c>
      <c r="Q127" s="214">
        <f>ROUND(I127*H127,2)</f>
        <v>15120</v>
      </c>
      <c r="R127" s="214">
        <f>ROUND(J127*H127,2)</f>
        <v>0</v>
      </c>
      <c r="S127" s="215">
        <v>0</v>
      </c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1</v>
      </c>
      <c r="Z127" s="33"/>
      <c r="AA127" s="33"/>
      <c r="AB127" s="33"/>
      <c r="AC127" s="33"/>
      <c r="AD127" s="33"/>
      <c r="AE127" s="33"/>
      <c r="AR127" s="217" t="s">
        <v>182</v>
      </c>
      <c r="AT127" s="217" t="s">
        <v>177</v>
      </c>
      <c r="AU127" s="217" t="s">
        <v>76</v>
      </c>
      <c r="AY127" s="14" t="s">
        <v>183</v>
      </c>
      <c r="BE127" s="218">
        <f>IF(O127="základní",K127,0)</f>
        <v>15120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4" t="s">
        <v>84</v>
      </c>
      <c r="BK127" s="218">
        <f>ROUND(P127*H127,2)</f>
        <v>15120</v>
      </c>
      <c r="BL127" s="14" t="s">
        <v>184</v>
      </c>
      <c r="BM127" s="217" t="s">
        <v>356</v>
      </c>
    </row>
    <row r="128" s="2" customFormat="1">
      <c r="A128" s="33"/>
      <c r="B128" s="34"/>
      <c r="C128" s="35"/>
      <c r="D128" s="219" t="s">
        <v>186</v>
      </c>
      <c r="E128" s="35"/>
      <c r="F128" s="220" t="s">
        <v>188</v>
      </c>
      <c r="G128" s="35"/>
      <c r="H128" s="35"/>
      <c r="I128" s="35"/>
      <c r="J128" s="35"/>
      <c r="K128" s="35"/>
      <c r="L128" s="35"/>
      <c r="M128" s="36"/>
      <c r="N128" s="221"/>
      <c r="O128" s="222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3"/>
      <c r="AA128" s="33"/>
      <c r="AB128" s="33"/>
      <c r="AC128" s="33"/>
      <c r="AD128" s="33"/>
      <c r="AE128" s="33"/>
      <c r="AT128" s="14" t="s">
        <v>186</v>
      </c>
      <c r="AU128" s="14" t="s">
        <v>76</v>
      </c>
    </row>
    <row r="129" s="12" customFormat="1" ht="25.92" customHeight="1">
      <c r="A129" s="12"/>
      <c r="B129" s="223"/>
      <c r="C129" s="224"/>
      <c r="D129" s="225" t="s">
        <v>75</v>
      </c>
      <c r="E129" s="226" t="s">
        <v>190</v>
      </c>
      <c r="F129" s="226" t="s">
        <v>191</v>
      </c>
      <c r="G129" s="224"/>
      <c r="H129" s="224"/>
      <c r="I129" s="224"/>
      <c r="J129" s="224"/>
      <c r="K129" s="227">
        <f>BK129</f>
        <v>824</v>
      </c>
      <c r="L129" s="224"/>
      <c r="M129" s="228"/>
      <c r="N129" s="229"/>
      <c r="O129" s="230"/>
      <c r="P129" s="230"/>
      <c r="Q129" s="231">
        <f>SUM(Q130:Q131)</f>
        <v>0</v>
      </c>
      <c r="R129" s="231">
        <f>SUM(R130:R131)</f>
        <v>824</v>
      </c>
      <c r="S129" s="230"/>
      <c r="T129" s="232">
        <f>SUM(T130:T131)</f>
        <v>2</v>
      </c>
      <c r="U129" s="230"/>
      <c r="V129" s="232">
        <f>SUM(V130:V131)</f>
        <v>0</v>
      </c>
      <c r="W129" s="230"/>
      <c r="X129" s="232">
        <f>SUM(X130:X131)</f>
        <v>0</v>
      </c>
      <c r="Y129" s="233"/>
      <c r="Z129" s="12"/>
      <c r="AA129" s="12"/>
      <c r="AB129" s="12"/>
      <c r="AC129" s="12"/>
      <c r="AD129" s="12"/>
      <c r="AE129" s="12"/>
      <c r="AR129" s="234" t="s">
        <v>184</v>
      </c>
      <c r="AT129" s="235" t="s">
        <v>75</v>
      </c>
      <c r="AU129" s="235" t="s">
        <v>76</v>
      </c>
      <c r="AY129" s="234" t="s">
        <v>183</v>
      </c>
      <c r="BK129" s="236">
        <f>SUM(BK130:BK131)</f>
        <v>824</v>
      </c>
    </row>
    <row r="130" s="2" customFormat="1" ht="24" customHeight="1">
      <c r="A130" s="33"/>
      <c r="B130" s="34"/>
      <c r="C130" s="237" t="s">
        <v>215</v>
      </c>
      <c r="D130" s="237" t="s">
        <v>193</v>
      </c>
      <c r="E130" s="238" t="s">
        <v>194</v>
      </c>
      <c r="F130" s="239" t="s">
        <v>195</v>
      </c>
      <c r="G130" s="240" t="s">
        <v>196</v>
      </c>
      <c r="H130" s="241">
        <v>2</v>
      </c>
      <c r="I130" s="242">
        <v>0</v>
      </c>
      <c r="J130" s="242">
        <v>412</v>
      </c>
      <c r="K130" s="242">
        <f>ROUND(P130*H130,2)</f>
        <v>824</v>
      </c>
      <c r="L130" s="239" t="s">
        <v>197</v>
      </c>
      <c r="M130" s="36"/>
      <c r="N130" s="243" t="s">
        <v>1</v>
      </c>
      <c r="O130" s="213" t="s">
        <v>39</v>
      </c>
      <c r="P130" s="214">
        <f>I130+J130</f>
        <v>412</v>
      </c>
      <c r="Q130" s="214">
        <f>ROUND(I130*H130,2)</f>
        <v>0</v>
      </c>
      <c r="R130" s="214">
        <f>ROUND(J130*H130,2)</f>
        <v>824</v>
      </c>
      <c r="S130" s="215">
        <v>1</v>
      </c>
      <c r="T130" s="215">
        <f>S130*H130</f>
        <v>2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1</v>
      </c>
      <c r="Z130" s="33"/>
      <c r="AA130" s="33"/>
      <c r="AB130" s="33"/>
      <c r="AC130" s="33"/>
      <c r="AD130" s="33"/>
      <c r="AE130" s="33"/>
      <c r="AR130" s="217" t="s">
        <v>198</v>
      </c>
      <c r="AT130" s="217" t="s">
        <v>193</v>
      </c>
      <c r="AU130" s="217" t="s">
        <v>84</v>
      </c>
      <c r="AY130" s="14" t="s">
        <v>183</v>
      </c>
      <c r="BE130" s="218">
        <f>IF(O130="základní",K130,0)</f>
        <v>824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4" t="s">
        <v>84</v>
      </c>
      <c r="BK130" s="218">
        <f>ROUND(P130*H130,2)</f>
        <v>824</v>
      </c>
      <c r="BL130" s="14" t="s">
        <v>198</v>
      </c>
      <c r="BM130" s="217" t="s">
        <v>357</v>
      </c>
    </row>
    <row r="131" s="2" customFormat="1">
      <c r="A131" s="33"/>
      <c r="B131" s="34"/>
      <c r="C131" s="35"/>
      <c r="D131" s="219" t="s">
        <v>186</v>
      </c>
      <c r="E131" s="35"/>
      <c r="F131" s="220" t="s">
        <v>200</v>
      </c>
      <c r="G131" s="35"/>
      <c r="H131" s="35"/>
      <c r="I131" s="35"/>
      <c r="J131" s="35"/>
      <c r="K131" s="35"/>
      <c r="L131" s="35"/>
      <c r="M131" s="36"/>
      <c r="N131" s="221"/>
      <c r="O131" s="222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3"/>
      <c r="AA131" s="33"/>
      <c r="AB131" s="33"/>
      <c r="AC131" s="33"/>
      <c r="AD131" s="33"/>
      <c r="AE131" s="33"/>
      <c r="AT131" s="14" t="s">
        <v>186</v>
      </c>
      <c r="AU131" s="14" t="s">
        <v>84</v>
      </c>
    </row>
    <row r="132" s="12" customFormat="1" ht="25.92" customHeight="1">
      <c r="A132" s="12"/>
      <c r="B132" s="223"/>
      <c r="C132" s="224"/>
      <c r="D132" s="225" t="s">
        <v>75</v>
      </c>
      <c r="E132" s="226" t="s">
        <v>201</v>
      </c>
      <c r="F132" s="226" t="s">
        <v>202</v>
      </c>
      <c r="G132" s="224"/>
      <c r="H132" s="224"/>
      <c r="I132" s="224"/>
      <c r="J132" s="224"/>
      <c r="K132" s="227">
        <f>BK132</f>
        <v>16120.799999999999</v>
      </c>
      <c r="L132" s="224"/>
      <c r="M132" s="228"/>
      <c r="N132" s="229"/>
      <c r="O132" s="230"/>
      <c r="P132" s="230"/>
      <c r="Q132" s="231">
        <f>SUM(Q133:Q138)</f>
        <v>0</v>
      </c>
      <c r="R132" s="231">
        <f>SUM(R133:R138)</f>
        <v>16120.799999999999</v>
      </c>
      <c r="S132" s="230"/>
      <c r="T132" s="232">
        <f>SUM(T133:T138)</f>
        <v>0</v>
      </c>
      <c r="U132" s="230"/>
      <c r="V132" s="232">
        <f>SUM(V133:V138)</f>
        <v>0</v>
      </c>
      <c r="W132" s="230"/>
      <c r="X132" s="232">
        <f>SUM(X133:X138)</f>
        <v>0</v>
      </c>
      <c r="Y132" s="233"/>
      <c r="Z132" s="12"/>
      <c r="AA132" s="12"/>
      <c r="AB132" s="12"/>
      <c r="AC132" s="12"/>
      <c r="AD132" s="12"/>
      <c r="AE132" s="12"/>
      <c r="AR132" s="234" t="s">
        <v>184</v>
      </c>
      <c r="AT132" s="235" t="s">
        <v>75</v>
      </c>
      <c r="AU132" s="235" t="s">
        <v>76</v>
      </c>
      <c r="AY132" s="234" t="s">
        <v>183</v>
      </c>
      <c r="BK132" s="236">
        <f>SUM(BK133:BK138)</f>
        <v>16120.799999999999</v>
      </c>
    </row>
    <row r="133" s="2" customFormat="1" ht="24" customHeight="1">
      <c r="A133" s="33"/>
      <c r="B133" s="34"/>
      <c r="C133" s="237" t="s">
        <v>203</v>
      </c>
      <c r="D133" s="237" t="s">
        <v>193</v>
      </c>
      <c r="E133" s="238" t="s">
        <v>228</v>
      </c>
      <c r="F133" s="239" t="s">
        <v>229</v>
      </c>
      <c r="G133" s="240" t="s">
        <v>180</v>
      </c>
      <c r="H133" s="241">
        <v>24</v>
      </c>
      <c r="I133" s="242">
        <v>0</v>
      </c>
      <c r="J133" s="242">
        <v>352</v>
      </c>
      <c r="K133" s="242">
        <f>ROUND(P133*H133,2)</f>
        <v>8448</v>
      </c>
      <c r="L133" s="239" t="s">
        <v>181</v>
      </c>
      <c r="M133" s="36"/>
      <c r="N133" s="243" t="s">
        <v>1</v>
      </c>
      <c r="O133" s="213" t="s">
        <v>39</v>
      </c>
      <c r="P133" s="214">
        <f>I133+J133</f>
        <v>352</v>
      </c>
      <c r="Q133" s="214">
        <f>ROUND(I133*H133,2)</f>
        <v>0</v>
      </c>
      <c r="R133" s="214">
        <f>ROUND(J133*H133,2)</f>
        <v>8448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198</v>
      </c>
      <c r="AT133" s="217" t="s">
        <v>193</v>
      </c>
      <c r="AU133" s="217" t="s">
        <v>84</v>
      </c>
      <c r="AY133" s="14" t="s">
        <v>183</v>
      </c>
      <c r="BE133" s="218">
        <f>IF(O133="základní",K133,0)</f>
        <v>8448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84</v>
      </c>
      <c r="BK133" s="218">
        <f>ROUND(P133*H133,2)</f>
        <v>8448</v>
      </c>
      <c r="BL133" s="14" t="s">
        <v>198</v>
      </c>
      <c r="BM133" s="217" t="s">
        <v>358</v>
      </c>
    </row>
    <row r="134" s="2" customFormat="1">
      <c r="A134" s="33"/>
      <c r="B134" s="34"/>
      <c r="C134" s="35"/>
      <c r="D134" s="219" t="s">
        <v>186</v>
      </c>
      <c r="E134" s="35"/>
      <c r="F134" s="220" t="s">
        <v>231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186</v>
      </c>
      <c r="AU134" s="14" t="s">
        <v>84</v>
      </c>
    </row>
    <row r="135" s="2" customFormat="1" ht="24" customHeight="1">
      <c r="A135" s="33"/>
      <c r="B135" s="34"/>
      <c r="C135" s="237" t="s">
        <v>192</v>
      </c>
      <c r="D135" s="237" t="s">
        <v>193</v>
      </c>
      <c r="E135" s="238" t="s">
        <v>232</v>
      </c>
      <c r="F135" s="239" t="s">
        <v>233</v>
      </c>
      <c r="G135" s="240" t="s">
        <v>180</v>
      </c>
      <c r="H135" s="241">
        <v>24</v>
      </c>
      <c r="I135" s="242">
        <v>0</v>
      </c>
      <c r="J135" s="242">
        <v>26.699999999999999</v>
      </c>
      <c r="K135" s="242">
        <f>ROUND(P135*H135,2)</f>
        <v>640.79999999999995</v>
      </c>
      <c r="L135" s="239" t="s">
        <v>181</v>
      </c>
      <c r="M135" s="36"/>
      <c r="N135" s="243" t="s">
        <v>1</v>
      </c>
      <c r="O135" s="213" t="s">
        <v>39</v>
      </c>
      <c r="P135" s="214">
        <f>I135+J135</f>
        <v>26.699999999999999</v>
      </c>
      <c r="Q135" s="214">
        <f>ROUND(I135*H135,2)</f>
        <v>0</v>
      </c>
      <c r="R135" s="214">
        <f>ROUND(J135*H135,2)</f>
        <v>640.79999999999995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198</v>
      </c>
      <c r="AT135" s="217" t="s">
        <v>193</v>
      </c>
      <c r="AU135" s="217" t="s">
        <v>84</v>
      </c>
      <c r="AY135" s="14" t="s">
        <v>183</v>
      </c>
      <c r="BE135" s="218">
        <f>IF(O135="základní",K135,0)</f>
        <v>640.79999999999995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84</v>
      </c>
      <c r="BK135" s="218">
        <f>ROUND(P135*H135,2)</f>
        <v>640.79999999999995</v>
      </c>
      <c r="BL135" s="14" t="s">
        <v>198</v>
      </c>
      <c r="BM135" s="217" t="s">
        <v>359</v>
      </c>
    </row>
    <row r="136" s="2" customFormat="1">
      <c r="A136" s="33"/>
      <c r="B136" s="34"/>
      <c r="C136" s="35"/>
      <c r="D136" s="219" t="s">
        <v>186</v>
      </c>
      <c r="E136" s="35"/>
      <c r="F136" s="220" t="s">
        <v>233</v>
      </c>
      <c r="G136" s="35"/>
      <c r="H136" s="35"/>
      <c r="I136" s="35"/>
      <c r="J136" s="35"/>
      <c r="K136" s="35"/>
      <c r="L136" s="35"/>
      <c r="M136" s="36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3"/>
      <c r="AA136" s="33"/>
      <c r="AB136" s="33"/>
      <c r="AC136" s="33"/>
      <c r="AD136" s="33"/>
      <c r="AE136" s="33"/>
      <c r="AT136" s="14" t="s">
        <v>186</v>
      </c>
      <c r="AU136" s="14" t="s">
        <v>84</v>
      </c>
    </row>
    <row r="137" s="2" customFormat="1" ht="24" customHeight="1">
      <c r="A137" s="33"/>
      <c r="B137" s="34"/>
      <c r="C137" s="237" t="s">
        <v>184</v>
      </c>
      <c r="D137" s="237" t="s">
        <v>193</v>
      </c>
      <c r="E137" s="238" t="s">
        <v>235</v>
      </c>
      <c r="F137" s="239" t="s">
        <v>236</v>
      </c>
      <c r="G137" s="240" t="s">
        <v>180</v>
      </c>
      <c r="H137" s="241">
        <v>24</v>
      </c>
      <c r="I137" s="242">
        <v>0</v>
      </c>
      <c r="J137" s="242">
        <v>293</v>
      </c>
      <c r="K137" s="242">
        <f>ROUND(P137*H137,2)</f>
        <v>7032</v>
      </c>
      <c r="L137" s="239" t="s">
        <v>181</v>
      </c>
      <c r="M137" s="36"/>
      <c r="N137" s="243" t="s">
        <v>1</v>
      </c>
      <c r="O137" s="213" t="s">
        <v>39</v>
      </c>
      <c r="P137" s="214">
        <f>I137+J137</f>
        <v>293</v>
      </c>
      <c r="Q137" s="214">
        <f>ROUND(I137*H137,2)</f>
        <v>0</v>
      </c>
      <c r="R137" s="214">
        <f>ROUND(J137*H137,2)</f>
        <v>7032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198</v>
      </c>
      <c r="AT137" s="217" t="s">
        <v>193</v>
      </c>
      <c r="AU137" s="217" t="s">
        <v>84</v>
      </c>
      <c r="AY137" s="14" t="s">
        <v>183</v>
      </c>
      <c r="BE137" s="218">
        <f>IF(O137="základní",K137,0)</f>
        <v>7032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84</v>
      </c>
      <c r="BK137" s="218">
        <f>ROUND(P137*H137,2)</f>
        <v>7032</v>
      </c>
      <c r="BL137" s="14" t="s">
        <v>198</v>
      </c>
      <c r="BM137" s="217" t="s">
        <v>360</v>
      </c>
    </row>
    <row r="138" s="2" customFormat="1">
      <c r="A138" s="33"/>
      <c r="B138" s="34"/>
      <c r="C138" s="35"/>
      <c r="D138" s="219" t="s">
        <v>186</v>
      </c>
      <c r="E138" s="35"/>
      <c r="F138" s="220" t="s">
        <v>236</v>
      </c>
      <c r="G138" s="35"/>
      <c r="H138" s="35"/>
      <c r="I138" s="35"/>
      <c r="J138" s="35"/>
      <c r="K138" s="35"/>
      <c r="L138" s="35"/>
      <c r="M138" s="36"/>
      <c r="N138" s="221"/>
      <c r="O138" s="222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33"/>
      <c r="AA138" s="33"/>
      <c r="AB138" s="33"/>
      <c r="AC138" s="33"/>
      <c r="AD138" s="33"/>
      <c r="AE138" s="33"/>
      <c r="AT138" s="14" t="s">
        <v>186</v>
      </c>
      <c r="AU138" s="14" t="s">
        <v>84</v>
      </c>
    </row>
    <row r="139" s="12" customFormat="1" ht="25.92" customHeight="1">
      <c r="A139" s="12"/>
      <c r="B139" s="223"/>
      <c r="C139" s="224"/>
      <c r="D139" s="225" t="s">
        <v>75</v>
      </c>
      <c r="E139" s="226" t="s">
        <v>211</v>
      </c>
      <c r="F139" s="226" t="s">
        <v>212</v>
      </c>
      <c r="G139" s="224"/>
      <c r="H139" s="224"/>
      <c r="I139" s="224"/>
      <c r="J139" s="224"/>
      <c r="K139" s="227">
        <f>BK139</f>
        <v>4560</v>
      </c>
      <c r="L139" s="224"/>
      <c r="M139" s="228"/>
      <c r="N139" s="229"/>
      <c r="O139" s="230"/>
      <c r="P139" s="230"/>
      <c r="Q139" s="231">
        <f>Q140</f>
        <v>0</v>
      </c>
      <c r="R139" s="231">
        <f>R140</f>
        <v>4560</v>
      </c>
      <c r="S139" s="230"/>
      <c r="T139" s="232">
        <f>T140</f>
        <v>0</v>
      </c>
      <c r="U139" s="230"/>
      <c r="V139" s="232">
        <f>V140</f>
        <v>0</v>
      </c>
      <c r="W139" s="230"/>
      <c r="X139" s="232">
        <f>X140</f>
        <v>0</v>
      </c>
      <c r="Y139" s="233"/>
      <c r="Z139" s="12"/>
      <c r="AA139" s="12"/>
      <c r="AB139" s="12"/>
      <c r="AC139" s="12"/>
      <c r="AD139" s="12"/>
      <c r="AE139" s="12"/>
      <c r="AR139" s="234" t="s">
        <v>192</v>
      </c>
      <c r="AT139" s="235" t="s">
        <v>75</v>
      </c>
      <c r="AU139" s="235" t="s">
        <v>76</v>
      </c>
      <c r="AY139" s="234" t="s">
        <v>183</v>
      </c>
      <c r="BK139" s="236">
        <f>BK140</f>
        <v>4560</v>
      </c>
    </row>
    <row r="140" s="12" customFormat="1" ht="22.8" customHeight="1">
      <c r="A140" s="12"/>
      <c r="B140" s="223"/>
      <c r="C140" s="224"/>
      <c r="D140" s="225" t="s">
        <v>75</v>
      </c>
      <c r="E140" s="244" t="s">
        <v>213</v>
      </c>
      <c r="F140" s="244" t="s">
        <v>214</v>
      </c>
      <c r="G140" s="224"/>
      <c r="H140" s="224"/>
      <c r="I140" s="224"/>
      <c r="J140" s="224"/>
      <c r="K140" s="245">
        <f>BK140</f>
        <v>4560</v>
      </c>
      <c r="L140" s="224"/>
      <c r="M140" s="228"/>
      <c r="N140" s="229"/>
      <c r="O140" s="230"/>
      <c r="P140" s="230"/>
      <c r="Q140" s="231">
        <f>SUM(Q141:Q142)</f>
        <v>0</v>
      </c>
      <c r="R140" s="231">
        <f>SUM(R141:R142)</f>
        <v>4560</v>
      </c>
      <c r="S140" s="230"/>
      <c r="T140" s="232">
        <f>SUM(T141:T142)</f>
        <v>0</v>
      </c>
      <c r="U140" s="230"/>
      <c r="V140" s="232">
        <f>SUM(V141:V142)</f>
        <v>0</v>
      </c>
      <c r="W140" s="230"/>
      <c r="X140" s="232">
        <f>SUM(X141:X142)</f>
        <v>0</v>
      </c>
      <c r="Y140" s="233"/>
      <c r="Z140" s="12"/>
      <c r="AA140" s="12"/>
      <c r="AB140" s="12"/>
      <c r="AC140" s="12"/>
      <c r="AD140" s="12"/>
      <c r="AE140" s="12"/>
      <c r="AR140" s="234" t="s">
        <v>192</v>
      </c>
      <c r="AT140" s="235" t="s">
        <v>75</v>
      </c>
      <c r="AU140" s="235" t="s">
        <v>84</v>
      </c>
      <c r="AY140" s="234" t="s">
        <v>183</v>
      </c>
      <c r="BK140" s="236">
        <f>SUM(BK141:BK142)</f>
        <v>4560</v>
      </c>
    </row>
    <row r="141" s="2" customFormat="1" ht="24" customHeight="1">
      <c r="A141" s="33"/>
      <c r="B141" s="34"/>
      <c r="C141" s="237" t="s">
        <v>238</v>
      </c>
      <c r="D141" s="237" t="s">
        <v>193</v>
      </c>
      <c r="E141" s="238" t="s">
        <v>216</v>
      </c>
      <c r="F141" s="239" t="s">
        <v>217</v>
      </c>
      <c r="G141" s="240" t="s">
        <v>218</v>
      </c>
      <c r="H141" s="241">
        <v>240</v>
      </c>
      <c r="I141" s="242">
        <v>0</v>
      </c>
      <c r="J141" s="242">
        <v>19</v>
      </c>
      <c r="K141" s="242">
        <f>ROUND(P141*H141,2)</f>
        <v>4560</v>
      </c>
      <c r="L141" s="239" t="s">
        <v>219</v>
      </c>
      <c r="M141" s="36"/>
      <c r="N141" s="243" t="s">
        <v>1</v>
      </c>
      <c r="O141" s="213" t="s">
        <v>39</v>
      </c>
      <c r="P141" s="214">
        <f>I141+J141</f>
        <v>19</v>
      </c>
      <c r="Q141" s="214">
        <f>ROUND(I141*H141,2)</f>
        <v>0</v>
      </c>
      <c r="R141" s="214">
        <f>ROUND(J141*H141,2)</f>
        <v>4560</v>
      </c>
      <c r="S141" s="215">
        <v>0</v>
      </c>
      <c r="T141" s="215">
        <f>S141*H141</f>
        <v>0</v>
      </c>
      <c r="U141" s="215">
        <v>0</v>
      </c>
      <c r="V141" s="215">
        <f>U141*H141</f>
        <v>0</v>
      </c>
      <c r="W141" s="215">
        <v>0</v>
      </c>
      <c r="X141" s="215">
        <f>W141*H141</f>
        <v>0</v>
      </c>
      <c r="Y141" s="216" t="s">
        <v>1</v>
      </c>
      <c r="Z141" s="33"/>
      <c r="AA141" s="33"/>
      <c r="AB141" s="33"/>
      <c r="AC141" s="33"/>
      <c r="AD141" s="33"/>
      <c r="AE141" s="33"/>
      <c r="AR141" s="217" t="s">
        <v>220</v>
      </c>
      <c r="AT141" s="217" t="s">
        <v>193</v>
      </c>
      <c r="AU141" s="217" t="s">
        <v>86</v>
      </c>
      <c r="AY141" s="14" t="s">
        <v>183</v>
      </c>
      <c r="BE141" s="218">
        <f>IF(O141="základní",K141,0)</f>
        <v>4560</v>
      </c>
      <c r="BF141" s="218">
        <f>IF(O141="snížená",K141,0)</f>
        <v>0</v>
      </c>
      <c r="BG141" s="218">
        <f>IF(O141="zákl. přenesená",K141,0)</f>
        <v>0</v>
      </c>
      <c r="BH141" s="218">
        <f>IF(O141="sníž. přenesená",K141,0)</f>
        <v>0</v>
      </c>
      <c r="BI141" s="218">
        <f>IF(O141="nulová",K141,0)</f>
        <v>0</v>
      </c>
      <c r="BJ141" s="14" t="s">
        <v>84</v>
      </c>
      <c r="BK141" s="218">
        <f>ROUND(P141*H141,2)</f>
        <v>4560</v>
      </c>
      <c r="BL141" s="14" t="s">
        <v>220</v>
      </c>
      <c r="BM141" s="217" t="s">
        <v>361</v>
      </c>
    </row>
    <row r="142" s="2" customFormat="1">
      <c r="A142" s="33"/>
      <c r="B142" s="34"/>
      <c r="C142" s="35"/>
      <c r="D142" s="219" t="s">
        <v>186</v>
      </c>
      <c r="E142" s="35"/>
      <c r="F142" s="220" t="s">
        <v>217</v>
      </c>
      <c r="G142" s="35"/>
      <c r="H142" s="35"/>
      <c r="I142" s="35"/>
      <c r="J142" s="35"/>
      <c r="K142" s="35"/>
      <c r="L142" s="35"/>
      <c r="M142" s="36"/>
      <c r="N142" s="246"/>
      <c r="O142" s="247"/>
      <c r="P142" s="248"/>
      <c r="Q142" s="248"/>
      <c r="R142" s="248"/>
      <c r="S142" s="248"/>
      <c r="T142" s="248"/>
      <c r="U142" s="248"/>
      <c r="V142" s="248"/>
      <c r="W142" s="248"/>
      <c r="X142" s="248"/>
      <c r="Y142" s="249"/>
      <c r="Z142" s="33"/>
      <c r="AA142" s="33"/>
      <c r="AB142" s="33"/>
      <c r="AC142" s="33"/>
      <c r="AD142" s="33"/>
      <c r="AE142" s="33"/>
      <c r="AT142" s="14" t="s">
        <v>186</v>
      </c>
      <c r="AU142" s="14" t="s">
        <v>86</v>
      </c>
    </row>
    <row r="143" s="2" customFormat="1" ht="6.96" customHeight="1">
      <c r="A143" s="33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36"/>
      <c r="N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sheet="1" autoFilter="0" formatColumns="0" formatRows="0" objects="1" scenarios="1" spinCount="100000" saltValue="CEfCyvIuk9GC3fOaWbgPfnpHSLlVRP7Mycc4C8m4FEqqkDJiezqb3rLvYDP6jJFP/YgBIsuO1+IO/VsdNF+ASQ==" hashValue="s5z5Tz9Q8vktcpbO5dGYGjG2B+jSi6lXS7LOXXr4yiYsz17sDYdnxz4lefaN/cTRlH/royzPevsII4ZlJ55flA==" algorithmName="SHA-512" password="CC35"/>
  <autoFilter ref="C123:L14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" customWidth="1"/>
    <col min="10" max="10" width="20.17" style="1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4.17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134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86</v>
      </c>
    </row>
    <row r="4" s="1" customFormat="1" ht="24.96" customHeight="1">
      <c r="B4" s="17"/>
      <c r="D4" s="137" t="s">
        <v>142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2019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143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362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31. 7. 2019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tr">
        <f>IF('Rekapitulace stavby'!AN19="","",'Rekapitulace stavby'!AN19)</f>
        <v/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tr">
        <f>IF('Rekapitulace stavby'!E20="","",'Rekapitulace stavby'!E20)</f>
        <v xml:space="preserve"> </v>
      </c>
      <c r="F24" s="33"/>
      <c r="G24" s="33"/>
      <c r="H24" s="33"/>
      <c r="I24" s="139" t="s">
        <v>25</v>
      </c>
      <c r="J24" s="142" t="str">
        <f>IF('Rekapitulace stavby'!AN20="","",'Rekapitulace stavby'!AN20)</f>
        <v/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29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145</v>
      </c>
      <c r="E30" s="33"/>
      <c r="F30" s="33"/>
      <c r="G30" s="33"/>
      <c r="H30" s="33"/>
      <c r="I30" s="33"/>
      <c r="J30" s="33"/>
      <c r="K30" s="149">
        <f>K96</f>
        <v>79281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31</v>
      </c>
      <c r="F31" s="33"/>
      <c r="G31" s="33"/>
      <c r="H31" s="33"/>
      <c r="I31" s="33"/>
      <c r="J31" s="33"/>
      <c r="K31" s="150">
        <f>I96</f>
        <v>44460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32</v>
      </c>
      <c r="F32" s="33"/>
      <c r="G32" s="33"/>
      <c r="H32" s="33"/>
      <c r="I32" s="33"/>
      <c r="J32" s="33"/>
      <c r="K32" s="150">
        <f>J96</f>
        <v>34821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146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34</v>
      </c>
      <c r="E34" s="33"/>
      <c r="F34" s="33"/>
      <c r="G34" s="33"/>
      <c r="H34" s="33"/>
      <c r="I34" s="33"/>
      <c r="J34" s="33"/>
      <c r="K34" s="153">
        <f>ROUND(K30 + K33, 2)</f>
        <v>79281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36</v>
      </c>
      <c r="G36" s="33"/>
      <c r="H36" s="33"/>
      <c r="I36" s="154" t="s">
        <v>35</v>
      </c>
      <c r="J36" s="33"/>
      <c r="K36" s="154" t="s">
        <v>37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38</v>
      </c>
      <c r="E37" s="139" t="s">
        <v>39</v>
      </c>
      <c r="F37" s="150">
        <f>ROUND((SUM(BE103:BE104) + SUM(BE124:BE138)),  2)</f>
        <v>79281</v>
      </c>
      <c r="G37" s="33"/>
      <c r="H37" s="33"/>
      <c r="I37" s="156">
        <v>0.20999999999999999</v>
      </c>
      <c r="J37" s="33"/>
      <c r="K37" s="150">
        <f>ROUND(((SUM(BE103:BE104) + SUM(BE124:BE138))*I37),  2)</f>
        <v>16649.009999999998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40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41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42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43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44</v>
      </c>
      <c r="E43" s="159"/>
      <c r="F43" s="159"/>
      <c r="G43" s="160" t="s">
        <v>45</v>
      </c>
      <c r="H43" s="161" t="s">
        <v>46</v>
      </c>
      <c r="I43" s="159"/>
      <c r="J43" s="159"/>
      <c r="K43" s="162">
        <f>SUM(K34:K41)</f>
        <v>95930.009999999995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147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2019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143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PS17 - ŽST Světlá nad Sázavou RPB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31. 7. 2019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 xml:space="preserve"> 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148</v>
      </c>
      <c r="D94" s="133"/>
      <c r="E94" s="133"/>
      <c r="F94" s="133"/>
      <c r="G94" s="133"/>
      <c r="H94" s="133"/>
      <c r="I94" s="177" t="s">
        <v>149</v>
      </c>
      <c r="J94" s="177" t="s">
        <v>150</v>
      </c>
      <c r="K94" s="177" t="s">
        <v>151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152</v>
      </c>
      <c r="D96" s="35"/>
      <c r="E96" s="35"/>
      <c r="F96" s="35"/>
      <c r="G96" s="35"/>
      <c r="H96" s="35"/>
      <c r="I96" s="104">
        <f>Q124</f>
        <v>44460</v>
      </c>
      <c r="J96" s="104">
        <f>R124</f>
        <v>34821</v>
      </c>
      <c r="K96" s="104">
        <f>K124</f>
        <v>79281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153</v>
      </c>
    </row>
    <row r="97" s="9" customFormat="1" ht="24.96" customHeight="1">
      <c r="A97" s="9"/>
      <c r="B97" s="179"/>
      <c r="C97" s="180"/>
      <c r="D97" s="181" t="s">
        <v>154</v>
      </c>
      <c r="E97" s="182"/>
      <c r="F97" s="182"/>
      <c r="G97" s="182"/>
      <c r="H97" s="182"/>
      <c r="I97" s="183">
        <f>Q127</f>
        <v>0</v>
      </c>
      <c r="J97" s="183">
        <f>R127</f>
        <v>1236</v>
      </c>
      <c r="K97" s="183">
        <f>K127</f>
        <v>1236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155</v>
      </c>
      <c r="E98" s="182"/>
      <c r="F98" s="182"/>
      <c r="G98" s="182"/>
      <c r="H98" s="182"/>
      <c r="I98" s="183">
        <f>Q130</f>
        <v>0</v>
      </c>
      <c r="J98" s="183">
        <f>R130</f>
        <v>29025</v>
      </c>
      <c r="K98" s="183">
        <f>K130</f>
        <v>29025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156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157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158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38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141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79281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159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2019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143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PS17 - ŽST Světlá nad Sázavou RPB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31. 7. 2019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5.1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 xml:space="preserve"> 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160</v>
      </c>
      <c r="D123" s="196" t="s">
        <v>59</v>
      </c>
      <c r="E123" s="196" t="s">
        <v>55</v>
      </c>
      <c r="F123" s="196" t="s">
        <v>56</v>
      </c>
      <c r="G123" s="196" t="s">
        <v>161</v>
      </c>
      <c r="H123" s="196" t="s">
        <v>162</v>
      </c>
      <c r="I123" s="196" t="s">
        <v>163</v>
      </c>
      <c r="J123" s="196" t="s">
        <v>164</v>
      </c>
      <c r="K123" s="196" t="s">
        <v>151</v>
      </c>
      <c r="L123" s="197" t="s">
        <v>165</v>
      </c>
      <c r="M123" s="198"/>
      <c r="N123" s="94" t="s">
        <v>1</v>
      </c>
      <c r="O123" s="95" t="s">
        <v>38</v>
      </c>
      <c r="P123" s="95" t="s">
        <v>166</v>
      </c>
      <c r="Q123" s="95" t="s">
        <v>167</v>
      </c>
      <c r="R123" s="95" t="s">
        <v>168</v>
      </c>
      <c r="S123" s="95" t="s">
        <v>169</v>
      </c>
      <c r="T123" s="95" t="s">
        <v>170</v>
      </c>
      <c r="U123" s="95" t="s">
        <v>171</v>
      </c>
      <c r="V123" s="95" t="s">
        <v>172</v>
      </c>
      <c r="W123" s="95" t="s">
        <v>173</v>
      </c>
      <c r="X123" s="95" t="s">
        <v>174</v>
      </c>
      <c r="Y123" s="96" t="s">
        <v>175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176</v>
      </c>
      <c r="D124" s="35"/>
      <c r="E124" s="35"/>
      <c r="F124" s="35"/>
      <c r="G124" s="35"/>
      <c r="H124" s="35"/>
      <c r="I124" s="35"/>
      <c r="J124" s="35"/>
      <c r="K124" s="199">
        <f>BK124</f>
        <v>79281</v>
      </c>
      <c r="L124" s="35"/>
      <c r="M124" s="36"/>
      <c r="N124" s="97"/>
      <c r="O124" s="200"/>
      <c r="P124" s="98"/>
      <c r="Q124" s="201">
        <f>Q125+Q126+Q127+Q130+Q135</f>
        <v>44460</v>
      </c>
      <c r="R124" s="201">
        <f>R125+R126+R127+R130+R135</f>
        <v>34821</v>
      </c>
      <c r="S124" s="98"/>
      <c r="T124" s="202">
        <f>T125+T126+T127+T130+T135</f>
        <v>3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75</v>
      </c>
      <c r="AU124" s="14" t="s">
        <v>153</v>
      </c>
      <c r="BK124" s="203">
        <f>BK125+BK126+BK127+BK130+BK135</f>
        <v>79281</v>
      </c>
    </row>
    <row r="125" s="2" customFormat="1" ht="48" customHeight="1">
      <c r="A125" s="33"/>
      <c r="B125" s="34"/>
      <c r="C125" s="204" t="s">
        <v>84</v>
      </c>
      <c r="D125" s="204" t="s">
        <v>177</v>
      </c>
      <c r="E125" s="205" t="s">
        <v>363</v>
      </c>
      <c r="F125" s="206" t="s">
        <v>364</v>
      </c>
      <c r="G125" s="207" t="s">
        <v>180</v>
      </c>
      <c r="H125" s="208">
        <v>45</v>
      </c>
      <c r="I125" s="209">
        <v>988</v>
      </c>
      <c r="J125" s="210"/>
      <c r="K125" s="209">
        <f>ROUND(P125*H125,2)</f>
        <v>44460</v>
      </c>
      <c r="L125" s="206" t="s">
        <v>181</v>
      </c>
      <c r="M125" s="211"/>
      <c r="N125" s="212" t="s">
        <v>1</v>
      </c>
      <c r="O125" s="213" t="s">
        <v>39</v>
      </c>
      <c r="P125" s="214">
        <f>I125+J125</f>
        <v>988</v>
      </c>
      <c r="Q125" s="214">
        <f>ROUND(I125*H125,2)</f>
        <v>44460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243</v>
      </c>
      <c r="AT125" s="217" t="s">
        <v>177</v>
      </c>
      <c r="AU125" s="217" t="s">
        <v>76</v>
      </c>
      <c r="AY125" s="14" t="s">
        <v>183</v>
      </c>
      <c r="BE125" s="218">
        <f>IF(O125="základní",K125,0)</f>
        <v>44460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84</v>
      </c>
      <c r="BK125" s="218">
        <f>ROUND(P125*H125,2)</f>
        <v>44460</v>
      </c>
      <c r="BL125" s="14" t="s">
        <v>243</v>
      </c>
      <c r="BM125" s="217" t="s">
        <v>365</v>
      </c>
    </row>
    <row r="126" s="2" customFormat="1">
      <c r="A126" s="33"/>
      <c r="B126" s="34"/>
      <c r="C126" s="35"/>
      <c r="D126" s="219" t="s">
        <v>186</v>
      </c>
      <c r="E126" s="35"/>
      <c r="F126" s="220" t="s">
        <v>364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186</v>
      </c>
      <c r="AU126" s="14" t="s">
        <v>76</v>
      </c>
    </row>
    <row r="127" s="12" customFormat="1" ht="25.92" customHeight="1">
      <c r="A127" s="12"/>
      <c r="B127" s="223"/>
      <c r="C127" s="224"/>
      <c r="D127" s="225" t="s">
        <v>75</v>
      </c>
      <c r="E127" s="226" t="s">
        <v>190</v>
      </c>
      <c r="F127" s="226" t="s">
        <v>191</v>
      </c>
      <c r="G127" s="224"/>
      <c r="H127" s="224"/>
      <c r="I127" s="224"/>
      <c r="J127" s="224"/>
      <c r="K127" s="227">
        <f>BK127</f>
        <v>1236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1236</v>
      </c>
      <c r="S127" s="230"/>
      <c r="T127" s="232">
        <f>SUM(T128:T129)</f>
        <v>3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184</v>
      </c>
      <c r="AT127" s="235" t="s">
        <v>75</v>
      </c>
      <c r="AU127" s="235" t="s">
        <v>76</v>
      </c>
      <c r="AY127" s="234" t="s">
        <v>183</v>
      </c>
      <c r="BK127" s="236">
        <f>SUM(BK128:BK129)</f>
        <v>1236</v>
      </c>
    </row>
    <row r="128" s="2" customFormat="1" ht="24" customHeight="1">
      <c r="A128" s="33"/>
      <c r="B128" s="34"/>
      <c r="C128" s="237" t="s">
        <v>184</v>
      </c>
      <c r="D128" s="237" t="s">
        <v>193</v>
      </c>
      <c r="E128" s="238" t="s">
        <v>194</v>
      </c>
      <c r="F128" s="239" t="s">
        <v>195</v>
      </c>
      <c r="G128" s="240" t="s">
        <v>196</v>
      </c>
      <c r="H128" s="241">
        <v>3</v>
      </c>
      <c r="I128" s="242">
        <v>0</v>
      </c>
      <c r="J128" s="242">
        <v>412</v>
      </c>
      <c r="K128" s="242">
        <f>ROUND(P128*H128,2)</f>
        <v>1236</v>
      </c>
      <c r="L128" s="239" t="s">
        <v>197</v>
      </c>
      <c r="M128" s="36"/>
      <c r="N128" s="243" t="s">
        <v>1</v>
      </c>
      <c r="O128" s="213" t="s">
        <v>39</v>
      </c>
      <c r="P128" s="214">
        <f>I128+J128</f>
        <v>412</v>
      </c>
      <c r="Q128" s="214">
        <f>ROUND(I128*H128,2)</f>
        <v>0</v>
      </c>
      <c r="R128" s="214">
        <f>ROUND(J128*H128,2)</f>
        <v>1236</v>
      </c>
      <c r="S128" s="215">
        <v>1</v>
      </c>
      <c r="T128" s="215">
        <f>S128*H128</f>
        <v>3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198</v>
      </c>
      <c r="AT128" s="217" t="s">
        <v>193</v>
      </c>
      <c r="AU128" s="217" t="s">
        <v>84</v>
      </c>
      <c r="AY128" s="14" t="s">
        <v>183</v>
      </c>
      <c r="BE128" s="218">
        <f>IF(O128="základní",K128,0)</f>
        <v>1236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84</v>
      </c>
      <c r="BK128" s="218">
        <f>ROUND(P128*H128,2)</f>
        <v>1236</v>
      </c>
      <c r="BL128" s="14" t="s">
        <v>198</v>
      </c>
      <c r="BM128" s="217" t="s">
        <v>366</v>
      </c>
    </row>
    <row r="129" s="2" customFormat="1">
      <c r="A129" s="33"/>
      <c r="B129" s="34"/>
      <c r="C129" s="35"/>
      <c r="D129" s="219" t="s">
        <v>186</v>
      </c>
      <c r="E129" s="35"/>
      <c r="F129" s="220" t="s">
        <v>200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186</v>
      </c>
      <c r="AU129" s="14" t="s">
        <v>84</v>
      </c>
    </row>
    <row r="130" s="12" customFormat="1" ht="25.92" customHeight="1">
      <c r="A130" s="12"/>
      <c r="B130" s="223"/>
      <c r="C130" s="224"/>
      <c r="D130" s="225" t="s">
        <v>75</v>
      </c>
      <c r="E130" s="226" t="s">
        <v>201</v>
      </c>
      <c r="F130" s="226" t="s">
        <v>202</v>
      </c>
      <c r="G130" s="224"/>
      <c r="H130" s="224"/>
      <c r="I130" s="224"/>
      <c r="J130" s="224"/>
      <c r="K130" s="227">
        <f>BK130</f>
        <v>29025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29025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184</v>
      </c>
      <c r="AT130" s="235" t="s">
        <v>75</v>
      </c>
      <c r="AU130" s="235" t="s">
        <v>76</v>
      </c>
      <c r="AY130" s="234" t="s">
        <v>183</v>
      </c>
      <c r="BK130" s="236">
        <f>SUM(BK131:BK134)</f>
        <v>29025</v>
      </c>
    </row>
    <row r="131" s="2" customFormat="1" ht="24" customHeight="1">
      <c r="A131" s="33"/>
      <c r="B131" s="34"/>
      <c r="C131" s="237" t="s">
        <v>86</v>
      </c>
      <c r="D131" s="237" t="s">
        <v>193</v>
      </c>
      <c r="E131" s="238" t="s">
        <v>228</v>
      </c>
      <c r="F131" s="239" t="s">
        <v>229</v>
      </c>
      <c r="G131" s="240" t="s">
        <v>180</v>
      </c>
      <c r="H131" s="241">
        <v>45</v>
      </c>
      <c r="I131" s="242">
        <v>0</v>
      </c>
      <c r="J131" s="242">
        <v>352</v>
      </c>
      <c r="K131" s="242">
        <f>ROUND(P131*H131,2)</f>
        <v>15840</v>
      </c>
      <c r="L131" s="239" t="s">
        <v>181</v>
      </c>
      <c r="M131" s="36"/>
      <c r="N131" s="243" t="s">
        <v>1</v>
      </c>
      <c r="O131" s="213" t="s">
        <v>39</v>
      </c>
      <c r="P131" s="214">
        <f>I131+J131</f>
        <v>352</v>
      </c>
      <c r="Q131" s="214">
        <f>ROUND(I131*H131,2)</f>
        <v>0</v>
      </c>
      <c r="R131" s="214">
        <f>ROUND(J131*H131,2)</f>
        <v>15840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198</v>
      </c>
      <c r="AT131" s="217" t="s">
        <v>193</v>
      </c>
      <c r="AU131" s="217" t="s">
        <v>84</v>
      </c>
      <c r="AY131" s="14" t="s">
        <v>183</v>
      </c>
      <c r="BE131" s="218">
        <f>IF(O131="základní",K131,0)</f>
        <v>15840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84</v>
      </c>
      <c r="BK131" s="218">
        <f>ROUND(P131*H131,2)</f>
        <v>15840</v>
      </c>
      <c r="BL131" s="14" t="s">
        <v>198</v>
      </c>
      <c r="BM131" s="217" t="s">
        <v>367</v>
      </c>
    </row>
    <row r="132" s="2" customFormat="1">
      <c r="A132" s="33"/>
      <c r="B132" s="34"/>
      <c r="C132" s="35"/>
      <c r="D132" s="219" t="s">
        <v>186</v>
      </c>
      <c r="E132" s="35"/>
      <c r="F132" s="220" t="s">
        <v>231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186</v>
      </c>
      <c r="AU132" s="14" t="s">
        <v>84</v>
      </c>
    </row>
    <row r="133" s="2" customFormat="1" ht="24" customHeight="1">
      <c r="A133" s="33"/>
      <c r="B133" s="34"/>
      <c r="C133" s="237" t="s">
        <v>203</v>
      </c>
      <c r="D133" s="237" t="s">
        <v>193</v>
      </c>
      <c r="E133" s="238" t="s">
        <v>235</v>
      </c>
      <c r="F133" s="239" t="s">
        <v>236</v>
      </c>
      <c r="G133" s="240" t="s">
        <v>180</v>
      </c>
      <c r="H133" s="241">
        <v>45</v>
      </c>
      <c r="I133" s="242">
        <v>0</v>
      </c>
      <c r="J133" s="242">
        <v>293</v>
      </c>
      <c r="K133" s="242">
        <f>ROUND(P133*H133,2)</f>
        <v>13185</v>
      </c>
      <c r="L133" s="239" t="s">
        <v>181</v>
      </c>
      <c r="M133" s="36"/>
      <c r="N133" s="243" t="s">
        <v>1</v>
      </c>
      <c r="O133" s="213" t="s">
        <v>39</v>
      </c>
      <c r="P133" s="214">
        <f>I133+J133</f>
        <v>293</v>
      </c>
      <c r="Q133" s="214">
        <f>ROUND(I133*H133,2)</f>
        <v>0</v>
      </c>
      <c r="R133" s="214">
        <f>ROUND(J133*H133,2)</f>
        <v>13185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198</v>
      </c>
      <c r="AT133" s="217" t="s">
        <v>193</v>
      </c>
      <c r="AU133" s="217" t="s">
        <v>84</v>
      </c>
      <c r="AY133" s="14" t="s">
        <v>183</v>
      </c>
      <c r="BE133" s="218">
        <f>IF(O133="základní",K133,0)</f>
        <v>13185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84</v>
      </c>
      <c r="BK133" s="218">
        <f>ROUND(P133*H133,2)</f>
        <v>13185</v>
      </c>
      <c r="BL133" s="14" t="s">
        <v>198</v>
      </c>
      <c r="BM133" s="217" t="s">
        <v>368</v>
      </c>
    </row>
    <row r="134" s="2" customFormat="1">
      <c r="A134" s="33"/>
      <c r="B134" s="34"/>
      <c r="C134" s="35"/>
      <c r="D134" s="219" t="s">
        <v>186</v>
      </c>
      <c r="E134" s="35"/>
      <c r="F134" s="220" t="s">
        <v>236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186</v>
      </c>
      <c r="AU134" s="14" t="s">
        <v>84</v>
      </c>
    </row>
    <row r="135" s="12" customFormat="1" ht="25.92" customHeight="1">
      <c r="A135" s="12"/>
      <c r="B135" s="223"/>
      <c r="C135" s="224"/>
      <c r="D135" s="225" t="s">
        <v>75</v>
      </c>
      <c r="E135" s="226" t="s">
        <v>211</v>
      </c>
      <c r="F135" s="226" t="s">
        <v>212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192</v>
      </c>
      <c r="AT135" s="235" t="s">
        <v>75</v>
      </c>
      <c r="AU135" s="235" t="s">
        <v>76</v>
      </c>
      <c r="AY135" s="234" t="s">
        <v>183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75</v>
      </c>
      <c r="E136" s="244" t="s">
        <v>213</v>
      </c>
      <c r="F136" s="244" t="s">
        <v>214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192</v>
      </c>
      <c r="AT136" s="235" t="s">
        <v>75</v>
      </c>
      <c r="AU136" s="235" t="s">
        <v>84</v>
      </c>
      <c r="AY136" s="234" t="s">
        <v>183</v>
      </c>
      <c r="BK136" s="236">
        <f>SUM(BK137:BK138)</f>
        <v>4560</v>
      </c>
    </row>
    <row r="137" s="2" customFormat="1" ht="24" customHeight="1">
      <c r="A137" s="33"/>
      <c r="B137" s="34"/>
      <c r="C137" s="237" t="s">
        <v>192</v>
      </c>
      <c r="D137" s="237" t="s">
        <v>193</v>
      </c>
      <c r="E137" s="238" t="s">
        <v>216</v>
      </c>
      <c r="F137" s="239" t="s">
        <v>217</v>
      </c>
      <c r="G137" s="240" t="s">
        <v>218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219</v>
      </c>
      <c r="M137" s="36"/>
      <c r="N137" s="243" t="s">
        <v>1</v>
      </c>
      <c r="O137" s="213" t="s">
        <v>39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220</v>
      </c>
      <c r="AT137" s="217" t="s">
        <v>193</v>
      </c>
      <c r="AU137" s="217" t="s">
        <v>86</v>
      </c>
      <c r="AY137" s="14" t="s">
        <v>183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84</v>
      </c>
      <c r="BK137" s="218">
        <f>ROUND(P137*H137,2)</f>
        <v>4560</v>
      </c>
      <c r="BL137" s="14" t="s">
        <v>220</v>
      </c>
      <c r="BM137" s="217" t="s">
        <v>369</v>
      </c>
    </row>
    <row r="138" s="2" customFormat="1">
      <c r="A138" s="33"/>
      <c r="B138" s="34"/>
      <c r="C138" s="35"/>
      <c r="D138" s="219" t="s">
        <v>186</v>
      </c>
      <c r="E138" s="35"/>
      <c r="F138" s="220" t="s">
        <v>217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186</v>
      </c>
      <c r="AU138" s="14" t="s">
        <v>86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/WvPlaOvZCf/dWtJfNCOXoRgpIytVQeY/numGmrPWu045o39Qeh7WjzrIm5ulxxh/nsLLCuEh2zcG0vUSFhx/w==" hashValue="SWg6I9l0va4vQNmTsjQbJyeGS7f5rrh6aHxwY18fODenzht3nMV1/zxgLqWBR2L5Wr8vhl2ONTS6no7G7cR2nw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" customWidth="1"/>
    <col min="10" max="10" width="20.17" style="1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4.17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137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86</v>
      </c>
    </row>
    <row r="4" s="1" customFormat="1" ht="24.96" customHeight="1">
      <c r="B4" s="17"/>
      <c r="D4" s="137" t="s">
        <v>142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2019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143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370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31. 7. 2019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tr">
        <f>IF('Rekapitulace stavby'!AN19="","",'Rekapitulace stavby'!AN19)</f>
        <v/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tr">
        <f>IF('Rekapitulace stavby'!E20="","",'Rekapitulace stavby'!E20)</f>
        <v xml:space="preserve"> </v>
      </c>
      <c r="F24" s="33"/>
      <c r="G24" s="33"/>
      <c r="H24" s="33"/>
      <c r="I24" s="139" t="s">
        <v>25</v>
      </c>
      <c r="J24" s="142" t="str">
        <f>IF('Rekapitulace stavby'!AN20="","",'Rekapitulace stavby'!AN20)</f>
        <v/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29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145</v>
      </c>
      <c r="E30" s="33"/>
      <c r="F30" s="33"/>
      <c r="G30" s="33"/>
      <c r="H30" s="33"/>
      <c r="I30" s="33"/>
      <c r="J30" s="33"/>
      <c r="K30" s="149">
        <f>K96</f>
        <v>167618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31</v>
      </c>
      <c r="F31" s="33"/>
      <c r="G31" s="33"/>
      <c r="H31" s="33"/>
      <c r="I31" s="33"/>
      <c r="J31" s="33"/>
      <c r="K31" s="150">
        <f>I96</f>
        <v>148800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32</v>
      </c>
      <c r="F32" s="33"/>
      <c r="G32" s="33"/>
      <c r="H32" s="33"/>
      <c r="I32" s="33"/>
      <c r="J32" s="33"/>
      <c r="K32" s="150">
        <f>J96</f>
        <v>18818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146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34</v>
      </c>
      <c r="E34" s="33"/>
      <c r="F34" s="33"/>
      <c r="G34" s="33"/>
      <c r="H34" s="33"/>
      <c r="I34" s="33"/>
      <c r="J34" s="33"/>
      <c r="K34" s="153">
        <f>ROUND(K30 + K33, 2)</f>
        <v>167618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36</v>
      </c>
      <c r="G36" s="33"/>
      <c r="H36" s="33"/>
      <c r="I36" s="154" t="s">
        <v>35</v>
      </c>
      <c r="J36" s="33"/>
      <c r="K36" s="154" t="s">
        <v>37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38</v>
      </c>
      <c r="E37" s="139" t="s">
        <v>39</v>
      </c>
      <c r="F37" s="150">
        <f>ROUND((SUM(BE103:BE104) + SUM(BE124:BE142)),  2)</f>
        <v>167618</v>
      </c>
      <c r="G37" s="33"/>
      <c r="H37" s="33"/>
      <c r="I37" s="156">
        <v>0.20999999999999999</v>
      </c>
      <c r="J37" s="33"/>
      <c r="K37" s="150">
        <f>ROUND(((SUM(BE103:BE104) + SUM(BE124:BE142))*I37),  2)</f>
        <v>35199.779999999999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40</v>
      </c>
      <c r="F38" s="150">
        <f>ROUND((SUM(BF103:BF104) + SUM(BF124:BF142)),  2)</f>
        <v>0</v>
      </c>
      <c r="G38" s="33"/>
      <c r="H38" s="33"/>
      <c r="I38" s="156">
        <v>0.14999999999999999</v>
      </c>
      <c r="J38" s="33"/>
      <c r="K38" s="150">
        <f>ROUND(((SUM(BF103:BF104) + SUM(BF124:BF142))*I38),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41</v>
      </c>
      <c r="F39" s="150">
        <f>ROUND((SUM(BG103:BG104) + SUM(BG124:BG142)),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42</v>
      </c>
      <c r="F40" s="150">
        <f>ROUND((SUM(BH103:BH104) + SUM(BH124:BH142)),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43</v>
      </c>
      <c r="F41" s="150">
        <f>ROUND((SUM(BI103:BI104) + SUM(BI124:BI142)),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44</v>
      </c>
      <c r="E43" s="159"/>
      <c r="F43" s="159"/>
      <c r="G43" s="160" t="s">
        <v>45</v>
      </c>
      <c r="H43" s="161" t="s">
        <v>46</v>
      </c>
      <c r="I43" s="159"/>
      <c r="J43" s="159"/>
      <c r="K43" s="162">
        <f>SUM(K34:K41)</f>
        <v>202817.78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147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2019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143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PS18 - ŽST Havlíčkův Brod St.2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31. 7. 2019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 xml:space="preserve"> 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148</v>
      </c>
      <c r="D94" s="133"/>
      <c r="E94" s="133"/>
      <c r="F94" s="133"/>
      <c r="G94" s="133"/>
      <c r="H94" s="133"/>
      <c r="I94" s="177" t="s">
        <v>149</v>
      </c>
      <c r="J94" s="177" t="s">
        <v>150</v>
      </c>
      <c r="K94" s="177" t="s">
        <v>151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152</v>
      </c>
      <c r="D96" s="35"/>
      <c r="E96" s="35"/>
      <c r="F96" s="35"/>
      <c r="G96" s="35"/>
      <c r="H96" s="35"/>
      <c r="I96" s="104">
        <f>Q124</f>
        <v>148800</v>
      </c>
      <c r="J96" s="104">
        <f>R124</f>
        <v>18818</v>
      </c>
      <c r="K96" s="104">
        <f>K124</f>
        <v>167618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153</v>
      </c>
    </row>
    <row r="97" s="9" customFormat="1" ht="24.96" customHeight="1">
      <c r="A97" s="9"/>
      <c r="B97" s="179"/>
      <c r="C97" s="180"/>
      <c r="D97" s="181" t="s">
        <v>154</v>
      </c>
      <c r="E97" s="182"/>
      <c r="F97" s="182"/>
      <c r="G97" s="182"/>
      <c r="H97" s="182"/>
      <c r="I97" s="183">
        <f>Q129</f>
        <v>0</v>
      </c>
      <c r="J97" s="183">
        <f>R129</f>
        <v>824</v>
      </c>
      <c r="K97" s="183">
        <f>K129</f>
        <v>824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155</v>
      </c>
      <c r="E98" s="182"/>
      <c r="F98" s="182"/>
      <c r="G98" s="182"/>
      <c r="H98" s="182"/>
      <c r="I98" s="183">
        <f>Q132</f>
        <v>0</v>
      </c>
      <c r="J98" s="183">
        <f>R132</f>
        <v>13434</v>
      </c>
      <c r="K98" s="183">
        <f>K132</f>
        <v>13434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156</v>
      </c>
      <c r="E99" s="182"/>
      <c r="F99" s="182"/>
      <c r="G99" s="182"/>
      <c r="H99" s="182"/>
      <c r="I99" s="183">
        <f>Q139</f>
        <v>0</v>
      </c>
      <c r="J99" s="183">
        <f>R139</f>
        <v>4560</v>
      </c>
      <c r="K99" s="183">
        <f>K139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157</v>
      </c>
      <c r="E100" s="188"/>
      <c r="F100" s="188"/>
      <c r="G100" s="188"/>
      <c r="H100" s="188"/>
      <c r="I100" s="189">
        <f>Q140</f>
        <v>0</v>
      </c>
      <c r="J100" s="189">
        <f>R140</f>
        <v>4560</v>
      </c>
      <c r="K100" s="189">
        <f>K140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158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38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141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167618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159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2019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143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PS18 - ŽST Havlíčkův Brod St.2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31. 7. 2019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5.1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 xml:space="preserve"> 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160</v>
      </c>
      <c r="D123" s="196" t="s">
        <v>59</v>
      </c>
      <c r="E123" s="196" t="s">
        <v>55</v>
      </c>
      <c r="F123" s="196" t="s">
        <v>56</v>
      </c>
      <c r="G123" s="196" t="s">
        <v>161</v>
      </c>
      <c r="H123" s="196" t="s">
        <v>162</v>
      </c>
      <c r="I123" s="196" t="s">
        <v>163</v>
      </c>
      <c r="J123" s="196" t="s">
        <v>164</v>
      </c>
      <c r="K123" s="196" t="s">
        <v>151</v>
      </c>
      <c r="L123" s="197" t="s">
        <v>165</v>
      </c>
      <c r="M123" s="198"/>
      <c r="N123" s="94" t="s">
        <v>1</v>
      </c>
      <c r="O123" s="95" t="s">
        <v>38</v>
      </c>
      <c r="P123" s="95" t="s">
        <v>166</v>
      </c>
      <c r="Q123" s="95" t="s">
        <v>167</v>
      </c>
      <c r="R123" s="95" t="s">
        <v>168</v>
      </c>
      <c r="S123" s="95" t="s">
        <v>169</v>
      </c>
      <c r="T123" s="95" t="s">
        <v>170</v>
      </c>
      <c r="U123" s="95" t="s">
        <v>171</v>
      </c>
      <c r="V123" s="95" t="s">
        <v>172</v>
      </c>
      <c r="W123" s="95" t="s">
        <v>173</v>
      </c>
      <c r="X123" s="95" t="s">
        <v>174</v>
      </c>
      <c r="Y123" s="96" t="s">
        <v>175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176</v>
      </c>
      <c r="D124" s="35"/>
      <c r="E124" s="35"/>
      <c r="F124" s="35"/>
      <c r="G124" s="35"/>
      <c r="H124" s="35"/>
      <c r="I124" s="35"/>
      <c r="J124" s="35"/>
      <c r="K124" s="199">
        <f>BK124</f>
        <v>167618</v>
      </c>
      <c r="L124" s="35"/>
      <c r="M124" s="36"/>
      <c r="N124" s="97"/>
      <c r="O124" s="200"/>
      <c r="P124" s="98"/>
      <c r="Q124" s="201">
        <f>Q125+SUM(Q126:Q129)+Q132+Q139</f>
        <v>148800</v>
      </c>
      <c r="R124" s="201">
        <f>R125+SUM(R126:R129)+R132+R139</f>
        <v>18818</v>
      </c>
      <c r="S124" s="98"/>
      <c r="T124" s="202">
        <f>T125+SUM(T126:T129)+T132+T139</f>
        <v>2</v>
      </c>
      <c r="U124" s="98"/>
      <c r="V124" s="202">
        <f>V125+SUM(V126:V129)+V132+V139</f>
        <v>0</v>
      </c>
      <c r="W124" s="98"/>
      <c r="X124" s="202">
        <f>X125+SUM(X126:X129)+X132+X139</f>
        <v>0</v>
      </c>
      <c r="Y124" s="99"/>
      <c r="Z124" s="33"/>
      <c r="AA124" s="33"/>
      <c r="AB124" s="33"/>
      <c r="AC124" s="33"/>
      <c r="AD124" s="33"/>
      <c r="AE124" s="33"/>
      <c r="AT124" s="14" t="s">
        <v>75</v>
      </c>
      <c r="AU124" s="14" t="s">
        <v>153</v>
      </c>
      <c r="BK124" s="203">
        <f>BK125+SUM(BK126:BK129)+BK132+BK139</f>
        <v>167618</v>
      </c>
    </row>
    <row r="125" s="2" customFormat="1" ht="36" customHeight="1">
      <c r="A125" s="33"/>
      <c r="B125" s="34"/>
      <c r="C125" s="204" t="s">
        <v>84</v>
      </c>
      <c r="D125" s="204" t="s">
        <v>177</v>
      </c>
      <c r="E125" s="205" t="s">
        <v>309</v>
      </c>
      <c r="F125" s="206" t="s">
        <v>310</v>
      </c>
      <c r="G125" s="207" t="s">
        <v>180</v>
      </c>
      <c r="H125" s="208">
        <v>20</v>
      </c>
      <c r="I125" s="209">
        <v>6810</v>
      </c>
      <c r="J125" s="210"/>
      <c r="K125" s="209">
        <f>ROUND(P125*H125,2)</f>
        <v>136200</v>
      </c>
      <c r="L125" s="206" t="s">
        <v>181</v>
      </c>
      <c r="M125" s="211"/>
      <c r="N125" s="212" t="s">
        <v>1</v>
      </c>
      <c r="O125" s="213" t="s">
        <v>39</v>
      </c>
      <c r="P125" s="214">
        <f>I125+J125</f>
        <v>6810</v>
      </c>
      <c r="Q125" s="214">
        <f>ROUND(I125*H125,2)</f>
        <v>136200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243</v>
      </c>
      <c r="AT125" s="217" t="s">
        <v>177</v>
      </c>
      <c r="AU125" s="217" t="s">
        <v>76</v>
      </c>
      <c r="AY125" s="14" t="s">
        <v>183</v>
      </c>
      <c r="BE125" s="218">
        <f>IF(O125="základní",K125,0)</f>
        <v>136200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84</v>
      </c>
      <c r="BK125" s="218">
        <f>ROUND(P125*H125,2)</f>
        <v>136200</v>
      </c>
      <c r="BL125" s="14" t="s">
        <v>243</v>
      </c>
      <c r="BM125" s="217" t="s">
        <v>371</v>
      </c>
    </row>
    <row r="126" s="2" customFormat="1">
      <c r="A126" s="33"/>
      <c r="B126" s="34"/>
      <c r="C126" s="35"/>
      <c r="D126" s="219" t="s">
        <v>186</v>
      </c>
      <c r="E126" s="35"/>
      <c r="F126" s="220" t="s">
        <v>310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186</v>
      </c>
      <c r="AU126" s="14" t="s">
        <v>76</v>
      </c>
    </row>
    <row r="127" s="2" customFormat="1" ht="24" customHeight="1">
      <c r="A127" s="33"/>
      <c r="B127" s="34"/>
      <c r="C127" s="204" t="s">
        <v>86</v>
      </c>
      <c r="D127" s="204" t="s">
        <v>177</v>
      </c>
      <c r="E127" s="205" t="s">
        <v>187</v>
      </c>
      <c r="F127" s="206" t="s">
        <v>188</v>
      </c>
      <c r="G127" s="207" t="s">
        <v>180</v>
      </c>
      <c r="H127" s="208">
        <v>20</v>
      </c>
      <c r="I127" s="209">
        <v>630</v>
      </c>
      <c r="J127" s="210"/>
      <c r="K127" s="209">
        <f>ROUND(P127*H127,2)</f>
        <v>12600</v>
      </c>
      <c r="L127" s="206" t="s">
        <v>181</v>
      </c>
      <c r="M127" s="211"/>
      <c r="N127" s="212" t="s">
        <v>1</v>
      </c>
      <c r="O127" s="213" t="s">
        <v>39</v>
      </c>
      <c r="P127" s="214">
        <f>I127+J127</f>
        <v>630</v>
      </c>
      <c r="Q127" s="214">
        <f>ROUND(I127*H127,2)</f>
        <v>12600</v>
      </c>
      <c r="R127" s="214">
        <f>ROUND(J127*H127,2)</f>
        <v>0</v>
      </c>
      <c r="S127" s="215">
        <v>0</v>
      </c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1</v>
      </c>
      <c r="Z127" s="33"/>
      <c r="AA127" s="33"/>
      <c r="AB127" s="33"/>
      <c r="AC127" s="33"/>
      <c r="AD127" s="33"/>
      <c r="AE127" s="33"/>
      <c r="AR127" s="217" t="s">
        <v>243</v>
      </c>
      <c r="AT127" s="217" t="s">
        <v>177</v>
      </c>
      <c r="AU127" s="217" t="s">
        <v>76</v>
      </c>
      <c r="AY127" s="14" t="s">
        <v>183</v>
      </c>
      <c r="BE127" s="218">
        <f>IF(O127="základní",K127,0)</f>
        <v>12600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4" t="s">
        <v>84</v>
      </c>
      <c r="BK127" s="218">
        <f>ROUND(P127*H127,2)</f>
        <v>12600</v>
      </c>
      <c r="BL127" s="14" t="s">
        <v>243</v>
      </c>
      <c r="BM127" s="217" t="s">
        <v>372</v>
      </c>
    </row>
    <row r="128" s="2" customFormat="1">
      <c r="A128" s="33"/>
      <c r="B128" s="34"/>
      <c r="C128" s="35"/>
      <c r="D128" s="219" t="s">
        <v>186</v>
      </c>
      <c r="E128" s="35"/>
      <c r="F128" s="220" t="s">
        <v>188</v>
      </c>
      <c r="G128" s="35"/>
      <c r="H128" s="35"/>
      <c r="I128" s="35"/>
      <c r="J128" s="35"/>
      <c r="K128" s="35"/>
      <c r="L128" s="35"/>
      <c r="M128" s="36"/>
      <c r="N128" s="221"/>
      <c r="O128" s="222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3"/>
      <c r="AA128" s="33"/>
      <c r="AB128" s="33"/>
      <c r="AC128" s="33"/>
      <c r="AD128" s="33"/>
      <c r="AE128" s="33"/>
      <c r="AT128" s="14" t="s">
        <v>186</v>
      </c>
      <c r="AU128" s="14" t="s">
        <v>76</v>
      </c>
    </row>
    <row r="129" s="12" customFormat="1" ht="25.92" customHeight="1">
      <c r="A129" s="12"/>
      <c r="B129" s="223"/>
      <c r="C129" s="224"/>
      <c r="D129" s="225" t="s">
        <v>75</v>
      </c>
      <c r="E129" s="226" t="s">
        <v>190</v>
      </c>
      <c r="F129" s="226" t="s">
        <v>191</v>
      </c>
      <c r="G129" s="224"/>
      <c r="H129" s="224"/>
      <c r="I129" s="224"/>
      <c r="J129" s="224"/>
      <c r="K129" s="227">
        <f>BK129</f>
        <v>824</v>
      </c>
      <c r="L129" s="224"/>
      <c r="M129" s="228"/>
      <c r="N129" s="229"/>
      <c r="O129" s="230"/>
      <c r="P129" s="230"/>
      <c r="Q129" s="231">
        <f>SUM(Q130:Q131)</f>
        <v>0</v>
      </c>
      <c r="R129" s="231">
        <f>SUM(R130:R131)</f>
        <v>824</v>
      </c>
      <c r="S129" s="230"/>
      <c r="T129" s="232">
        <f>SUM(T130:T131)</f>
        <v>2</v>
      </c>
      <c r="U129" s="230"/>
      <c r="V129" s="232">
        <f>SUM(V130:V131)</f>
        <v>0</v>
      </c>
      <c r="W129" s="230"/>
      <c r="X129" s="232">
        <f>SUM(X130:X131)</f>
        <v>0</v>
      </c>
      <c r="Y129" s="233"/>
      <c r="Z129" s="12"/>
      <c r="AA129" s="12"/>
      <c r="AB129" s="12"/>
      <c r="AC129" s="12"/>
      <c r="AD129" s="12"/>
      <c r="AE129" s="12"/>
      <c r="AR129" s="234" t="s">
        <v>184</v>
      </c>
      <c r="AT129" s="235" t="s">
        <v>75</v>
      </c>
      <c r="AU129" s="235" t="s">
        <v>76</v>
      </c>
      <c r="AY129" s="234" t="s">
        <v>183</v>
      </c>
      <c r="BK129" s="236">
        <f>SUM(BK130:BK131)</f>
        <v>824</v>
      </c>
    </row>
    <row r="130" s="2" customFormat="1" ht="24" customHeight="1">
      <c r="A130" s="33"/>
      <c r="B130" s="34"/>
      <c r="C130" s="237" t="s">
        <v>215</v>
      </c>
      <c r="D130" s="237" t="s">
        <v>193</v>
      </c>
      <c r="E130" s="238" t="s">
        <v>194</v>
      </c>
      <c r="F130" s="239" t="s">
        <v>195</v>
      </c>
      <c r="G130" s="240" t="s">
        <v>196</v>
      </c>
      <c r="H130" s="241">
        <v>2</v>
      </c>
      <c r="I130" s="242">
        <v>0</v>
      </c>
      <c r="J130" s="242">
        <v>412</v>
      </c>
      <c r="K130" s="242">
        <f>ROUND(P130*H130,2)</f>
        <v>824</v>
      </c>
      <c r="L130" s="239" t="s">
        <v>197</v>
      </c>
      <c r="M130" s="36"/>
      <c r="N130" s="243" t="s">
        <v>1</v>
      </c>
      <c r="O130" s="213" t="s">
        <v>39</v>
      </c>
      <c r="P130" s="214">
        <f>I130+J130</f>
        <v>412</v>
      </c>
      <c r="Q130" s="214">
        <f>ROUND(I130*H130,2)</f>
        <v>0</v>
      </c>
      <c r="R130" s="214">
        <f>ROUND(J130*H130,2)</f>
        <v>824</v>
      </c>
      <c r="S130" s="215">
        <v>1</v>
      </c>
      <c r="T130" s="215">
        <f>S130*H130</f>
        <v>2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1</v>
      </c>
      <c r="Z130" s="33"/>
      <c r="AA130" s="33"/>
      <c r="AB130" s="33"/>
      <c r="AC130" s="33"/>
      <c r="AD130" s="33"/>
      <c r="AE130" s="33"/>
      <c r="AR130" s="217" t="s">
        <v>198</v>
      </c>
      <c r="AT130" s="217" t="s">
        <v>193</v>
      </c>
      <c r="AU130" s="217" t="s">
        <v>84</v>
      </c>
      <c r="AY130" s="14" t="s">
        <v>183</v>
      </c>
      <c r="BE130" s="218">
        <f>IF(O130="základní",K130,0)</f>
        <v>824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4" t="s">
        <v>84</v>
      </c>
      <c r="BK130" s="218">
        <f>ROUND(P130*H130,2)</f>
        <v>824</v>
      </c>
      <c r="BL130" s="14" t="s">
        <v>198</v>
      </c>
      <c r="BM130" s="217" t="s">
        <v>373</v>
      </c>
    </row>
    <row r="131" s="2" customFormat="1">
      <c r="A131" s="33"/>
      <c r="B131" s="34"/>
      <c r="C131" s="35"/>
      <c r="D131" s="219" t="s">
        <v>186</v>
      </c>
      <c r="E131" s="35"/>
      <c r="F131" s="220" t="s">
        <v>200</v>
      </c>
      <c r="G131" s="35"/>
      <c r="H131" s="35"/>
      <c r="I131" s="35"/>
      <c r="J131" s="35"/>
      <c r="K131" s="35"/>
      <c r="L131" s="35"/>
      <c r="M131" s="36"/>
      <c r="N131" s="221"/>
      <c r="O131" s="222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3"/>
      <c r="AA131" s="33"/>
      <c r="AB131" s="33"/>
      <c r="AC131" s="33"/>
      <c r="AD131" s="33"/>
      <c r="AE131" s="33"/>
      <c r="AT131" s="14" t="s">
        <v>186</v>
      </c>
      <c r="AU131" s="14" t="s">
        <v>84</v>
      </c>
    </row>
    <row r="132" s="12" customFormat="1" ht="25.92" customHeight="1">
      <c r="A132" s="12"/>
      <c r="B132" s="223"/>
      <c r="C132" s="224"/>
      <c r="D132" s="225" t="s">
        <v>75</v>
      </c>
      <c r="E132" s="226" t="s">
        <v>201</v>
      </c>
      <c r="F132" s="226" t="s">
        <v>202</v>
      </c>
      <c r="G132" s="224"/>
      <c r="H132" s="224"/>
      <c r="I132" s="224"/>
      <c r="J132" s="224"/>
      <c r="K132" s="227">
        <f>BK132</f>
        <v>13434</v>
      </c>
      <c r="L132" s="224"/>
      <c r="M132" s="228"/>
      <c r="N132" s="229"/>
      <c r="O132" s="230"/>
      <c r="P132" s="230"/>
      <c r="Q132" s="231">
        <f>SUM(Q133:Q138)</f>
        <v>0</v>
      </c>
      <c r="R132" s="231">
        <f>SUM(R133:R138)</f>
        <v>13434</v>
      </c>
      <c r="S132" s="230"/>
      <c r="T132" s="232">
        <f>SUM(T133:T138)</f>
        <v>0</v>
      </c>
      <c r="U132" s="230"/>
      <c r="V132" s="232">
        <f>SUM(V133:V138)</f>
        <v>0</v>
      </c>
      <c r="W132" s="230"/>
      <c r="X132" s="232">
        <f>SUM(X133:X138)</f>
        <v>0</v>
      </c>
      <c r="Y132" s="233"/>
      <c r="Z132" s="12"/>
      <c r="AA132" s="12"/>
      <c r="AB132" s="12"/>
      <c r="AC132" s="12"/>
      <c r="AD132" s="12"/>
      <c r="AE132" s="12"/>
      <c r="AR132" s="234" t="s">
        <v>184</v>
      </c>
      <c r="AT132" s="235" t="s">
        <v>75</v>
      </c>
      <c r="AU132" s="235" t="s">
        <v>76</v>
      </c>
      <c r="AY132" s="234" t="s">
        <v>183</v>
      </c>
      <c r="BK132" s="236">
        <f>SUM(BK133:BK138)</f>
        <v>13434</v>
      </c>
    </row>
    <row r="133" s="2" customFormat="1" ht="24" customHeight="1">
      <c r="A133" s="33"/>
      <c r="B133" s="34"/>
      <c r="C133" s="237" t="s">
        <v>203</v>
      </c>
      <c r="D133" s="237" t="s">
        <v>193</v>
      </c>
      <c r="E133" s="238" t="s">
        <v>228</v>
      </c>
      <c r="F133" s="239" t="s">
        <v>229</v>
      </c>
      <c r="G133" s="240" t="s">
        <v>180</v>
      </c>
      <c r="H133" s="241">
        <v>20</v>
      </c>
      <c r="I133" s="242">
        <v>0</v>
      </c>
      <c r="J133" s="242">
        <v>352</v>
      </c>
      <c r="K133" s="242">
        <f>ROUND(P133*H133,2)</f>
        <v>7040</v>
      </c>
      <c r="L133" s="239" t="s">
        <v>181</v>
      </c>
      <c r="M133" s="36"/>
      <c r="N133" s="243" t="s">
        <v>1</v>
      </c>
      <c r="O133" s="213" t="s">
        <v>39</v>
      </c>
      <c r="P133" s="214">
        <f>I133+J133</f>
        <v>352</v>
      </c>
      <c r="Q133" s="214">
        <f>ROUND(I133*H133,2)</f>
        <v>0</v>
      </c>
      <c r="R133" s="214">
        <f>ROUND(J133*H133,2)</f>
        <v>7040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198</v>
      </c>
      <c r="AT133" s="217" t="s">
        <v>193</v>
      </c>
      <c r="AU133" s="217" t="s">
        <v>84</v>
      </c>
      <c r="AY133" s="14" t="s">
        <v>183</v>
      </c>
      <c r="BE133" s="218">
        <f>IF(O133="základní",K133,0)</f>
        <v>7040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84</v>
      </c>
      <c r="BK133" s="218">
        <f>ROUND(P133*H133,2)</f>
        <v>7040</v>
      </c>
      <c r="BL133" s="14" t="s">
        <v>198</v>
      </c>
      <c r="BM133" s="217" t="s">
        <v>374</v>
      </c>
    </row>
    <row r="134" s="2" customFormat="1">
      <c r="A134" s="33"/>
      <c r="B134" s="34"/>
      <c r="C134" s="35"/>
      <c r="D134" s="219" t="s">
        <v>186</v>
      </c>
      <c r="E134" s="35"/>
      <c r="F134" s="220" t="s">
        <v>231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186</v>
      </c>
      <c r="AU134" s="14" t="s">
        <v>84</v>
      </c>
    </row>
    <row r="135" s="2" customFormat="1" ht="24" customHeight="1">
      <c r="A135" s="33"/>
      <c r="B135" s="34"/>
      <c r="C135" s="237" t="s">
        <v>192</v>
      </c>
      <c r="D135" s="237" t="s">
        <v>193</v>
      </c>
      <c r="E135" s="238" t="s">
        <v>232</v>
      </c>
      <c r="F135" s="239" t="s">
        <v>233</v>
      </c>
      <c r="G135" s="240" t="s">
        <v>180</v>
      </c>
      <c r="H135" s="241">
        <v>20</v>
      </c>
      <c r="I135" s="242">
        <v>0</v>
      </c>
      <c r="J135" s="242">
        <v>26.699999999999999</v>
      </c>
      <c r="K135" s="242">
        <f>ROUND(P135*H135,2)</f>
        <v>534</v>
      </c>
      <c r="L135" s="239" t="s">
        <v>181</v>
      </c>
      <c r="M135" s="36"/>
      <c r="N135" s="243" t="s">
        <v>1</v>
      </c>
      <c r="O135" s="213" t="s">
        <v>39</v>
      </c>
      <c r="P135" s="214">
        <f>I135+J135</f>
        <v>26.699999999999999</v>
      </c>
      <c r="Q135" s="214">
        <f>ROUND(I135*H135,2)</f>
        <v>0</v>
      </c>
      <c r="R135" s="214">
        <f>ROUND(J135*H135,2)</f>
        <v>534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198</v>
      </c>
      <c r="AT135" s="217" t="s">
        <v>193</v>
      </c>
      <c r="AU135" s="217" t="s">
        <v>84</v>
      </c>
      <c r="AY135" s="14" t="s">
        <v>183</v>
      </c>
      <c r="BE135" s="218">
        <f>IF(O135="základní",K135,0)</f>
        <v>534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84</v>
      </c>
      <c r="BK135" s="218">
        <f>ROUND(P135*H135,2)</f>
        <v>534</v>
      </c>
      <c r="BL135" s="14" t="s">
        <v>198</v>
      </c>
      <c r="BM135" s="217" t="s">
        <v>375</v>
      </c>
    </row>
    <row r="136" s="2" customFormat="1">
      <c r="A136" s="33"/>
      <c r="B136" s="34"/>
      <c r="C136" s="35"/>
      <c r="D136" s="219" t="s">
        <v>186</v>
      </c>
      <c r="E136" s="35"/>
      <c r="F136" s="220" t="s">
        <v>233</v>
      </c>
      <c r="G136" s="35"/>
      <c r="H136" s="35"/>
      <c r="I136" s="35"/>
      <c r="J136" s="35"/>
      <c r="K136" s="35"/>
      <c r="L136" s="35"/>
      <c r="M136" s="36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3"/>
      <c r="AA136" s="33"/>
      <c r="AB136" s="33"/>
      <c r="AC136" s="33"/>
      <c r="AD136" s="33"/>
      <c r="AE136" s="33"/>
      <c r="AT136" s="14" t="s">
        <v>186</v>
      </c>
      <c r="AU136" s="14" t="s">
        <v>84</v>
      </c>
    </row>
    <row r="137" s="2" customFormat="1" ht="24" customHeight="1">
      <c r="A137" s="33"/>
      <c r="B137" s="34"/>
      <c r="C137" s="237" t="s">
        <v>184</v>
      </c>
      <c r="D137" s="237" t="s">
        <v>193</v>
      </c>
      <c r="E137" s="238" t="s">
        <v>235</v>
      </c>
      <c r="F137" s="239" t="s">
        <v>236</v>
      </c>
      <c r="G137" s="240" t="s">
        <v>180</v>
      </c>
      <c r="H137" s="241">
        <v>20</v>
      </c>
      <c r="I137" s="242">
        <v>0</v>
      </c>
      <c r="J137" s="242">
        <v>293</v>
      </c>
      <c r="K137" s="242">
        <f>ROUND(P137*H137,2)</f>
        <v>5860</v>
      </c>
      <c r="L137" s="239" t="s">
        <v>181</v>
      </c>
      <c r="M137" s="36"/>
      <c r="N137" s="243" t="s">
        <v>1</v>
      </c>
      <c r="O137" s="213" t="s">
        <v>39</v>
      </c>
      <c r="P137" s="214">
        <f>I137+J137</f>
        <v>293</v>
      </c>
      <c r="Q137" s="214">
        <f>ROUND(I137*H137,2)</f>
        <v>0</v>
      </c>
      <c r="R137" s="214">
        <f>ROUND(J137*H137,2)</f>
        <v>5860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198</v>
      </c>
      <c r="AT137" s="217" t="s">
        <v>193</v>
      </c>
      <c r="AU137" s="217" t="s">
        <v>84</v>
      </c>
      <c r="AY137" s="14" t="s">
        <v>183</v>
      </c>
      <c r="BE137" s="218">
        <f>IF(O137="základní",K137,0)</f>
        <v>5860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84</v>
      </c>
      <c r="BK137" s="218">
        <f>ROUND(P137*H137,2)</f>
        <v>5860</v>
      </c>
      <c r="BL137" s="14" t="s">
        <v>198</v>
      </c>
      <c r="BM137" s="217" t="s">
        <v>376</v>
      </c>
    </row>
    <row r="138" s="2" customFormat="1">
      <c r="A138" s="33"/>
      <c r="B138" s="34"/>
      <c r="C138" s="35"/>
      <c r="D138" s="219" t="s">
        <v>186</v>
      </c>
      <c r="E138" s="35"/>
      <c r="F138" s="220" t="s">
        <v>236</v>
      </c>
      <c r="G138" s="35"/>
      <c r="H138" s="35"/>
      <c r="I138" s="35"/>
      <c r="J138" s="35"/>
      <c r="K138" s="35"/>
      <c r="L138" s="35"/>
      <c r="M138" s="36"/>
      <c r="N138" s="221"/>
      <c r="O138" s="222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33"/>
      <c r="AA138" s="33"/>
      <c r="AB138" s="33"/>
      <c r="AC138" s="33"/>
      <c r="AD138" s="33"/>
      <c r="AE138" s="33"/>
      <c r="AT138" s="14" t="s">
        <v>186</v>
      </c>
      <c r="AU138" s="14" t="s">
        <v>84</v>
      </c>
    </row>
    <row r="139" s="12" customFormat="1" ht="25.92" customHeight="1">
      <c r="A139" s="12"/>
      <c r="B139" s="223"/>
      <c r="C139" s="224"/>
      <c r="D139" s="225" t="s">
        <v>75</v>
      </c>
      <c r="E139" s="226" t="s">
        <v>211</v>
      </c>
      <c r="F139" s="226" t="s">
        <v>212</v>
      </c>
      <c r="G139" s="224"/>
      <c r="H139" s="224"/>
      <c r="I139" s="224"/>
      <c r="J139" s="224"/>
      <c r="K139" s="227">
        <f>BK139</f>
        <v>4560</v>
      </c>
      <c r="L139" s="224"/>
      <c r="M139" s="228"/>
      <c r="N139" s="229"/>
      <c r="O139" s="230"/>
      <c r="P139" s="230"/>
      <c r="Q139" s="231">
        <f>Q140</f>
        <v>0</v>
      </c>
      <c r="R139" s="231">
        <f>R140</f>
        <v>4560</v>
      </c>
      <c r="S139" s="230"/>
      <c r="T139" s="232">
        <f>T140</f>
        <v>0</v>
      </c>
      <c r="U139" s="230"/>
      <c r="V139" s="232">
        <f>V140</f>
        <v>0</v>
      </c>
      <c r="W139" s="230"/>
      <c r="X139" s="232">
        <f>X140</f>
        <v>0</v>
      </c>
      <c r="Y139" s="233"/>
      <c r="Z139" s="12"/>
      <c r="AA139" s="12"/>
      <c r="AB139" s="12"/>
      <c r="AC139" s="12"/>
      <c r="AD139" s="12"/>
      <c r="AE139" s="12"/>
      <c r="AR139" s="234" t="s">
        <v>192</v>
      </c>
      <c r="AT139" s="235" t="s">
        <v>75</v>
      </c>
      <c r="AU139" s="235" t="s">
        <v>76</v>
      </c>
      <c r="AY139" s="234" t="s">
        <v>183</v>
      </c>
      <c r="BK139" s="236">
        <f>BK140</f>
        <v>4560</v>
      </c>
    </row>
    <row r="140" s="12" customFormat="1" ht="22.8" customHeight="1">
      <c r="A140" s="12"/>
      <c r="B140" s="223"/>
      <c r="C140" s="224"/>
      <c r="D140" s="225" t="s">
        <v>75</v>
      </c>
      <c r="E140" s="244" t="s">
        <v>213</v>
      </c>
      <c r="F140" s="244" t="s">
        <v>214</v>
      </c>
      <c r="G140" s="224"/>
      <c r="H140" s="224"/>
      <c r="I140" s="224"/>
      <c r="J140" s="224"/>
      <c r="K140" s="245">
        <f>BK140</f>
        <v>4560</v>
      </c>
      <c r="L140" s="224"/>
      <c r="M140" s="228"/>
      <c r="N140" s="229"/>
      <c r="O140" s="230"/>
      <c r="P140" s="230"/>
      <c r="Q140" s="231">
        <f>SUM(Q141:Q142)</f>
        <v>0</v>
      </c>
      <c r="R140" s="231">
        <f>SUM(R141:R142)</f>
        <v>4560</v>
      </c>
      <c r="S140" s="230"/>
      <c r="T140" s="232">
        <f>SUM(T141:T142)</f>
        <v>0</v>
      </c>
      <c r="U140" s="230"/>
      <c r="V140" s="232">
        <f>SUM(V141:V142)</f>
        <v>0</v>
      </c>
      <c r="W140" s="230"/>
      <c r="X140" s="232">
        <f>SUM(X141:X142)</f>
        <v>0</v>
      </c>
      <c r="Y140" s="233"/>
      <c r="Z140" s="12"/>
      <c r="AA140" s="12"/>
      <c r="AB140" s="12"/>
      <c r="AC140" s="12"/>
      <c r="AD140" s="12"/>
      <c r="AE140" s="12"/>
      <c r="AR140" s="234" t="s">
        <v>192</v>
      </c>
      <c r="AT140" s="235" t="s">
        <v>75</v>
      </c>
      <c r="AU140" s="235" t="s">
        <v>84</v>
      </c>
      <c r="AY140" s="234" t="s">
        <v>183</v>
      </c>
      <c r="BK140" s="236">
        <f>SUM(BK141:BK142)</f>
        <v>4560</v>
      </c>
    </row>
    <row r="141" s="2" customFormat="1" ht="24" customHeight="1">
      <c r="A141" s="33"/>
      <c r="B141" s="34"/>
      <c r="C141" s="237" t="s">
        <v>238</v>
      </c>
      <c r="D141" s="237" t="s">
        <v>193</v>
      </c>
      <c r="E141" s="238" t="s">
        <v>216</v>
      </c>
      <c r="F141" s="239" t="s">
        <v>217</v>
      </c>
      <c r="G141" s="240" t="s">
        <v>218</v>
      </c>
      <c r="H141" s="241">
        <v>240</v>
      </c>
      <c r="I141" s="242">
        <v>0</v>
      </c>
      <c r="J141" s="242">
        <v>19</v>
      </c>
      <c r="K141" s="242">
        <f>ROUND(P141*H141,2)</f>
        <v>4560</v>
      </c>
      <c r="L141" s="239" t="s">
        <v>219</v>
      </c>
      <c r="M141" s="36"/>
      <c r="N141" s="243" t="s">
        <v>1</v>
      </c>
      <c r="O141" s="213" t="s">
        <v>39</v>
      </c>
      <c r="P141" s="214">
        <f>I141+J141</f>
        <v>19</v>
      </c>
      <c r="Q141" s="214">
        <f>ROUND(I141*H141,2)</f>
        <v>0</v>
      </c>
      <c r="R141" s="214">
        <f>ROUND(J141*H141,2)</f>
        <v>4560</v>
      </c>
      <c r="S141" s="215">
        <v>0</v>
      </c>
      <c r="T141" s="215">
        <f>S141*H141</f>
        <v>0</v>
      </c>
      <c r="U141" s="215">
        <v>0</v>
      </c>
      <c r="V141" s="215">
        <f>U141*H141</f>
        <v>0</v>
      </c>
      <c r="W141" s="215">
        <v>0</v>
      </c>
      <c r="X141" s="215">
        <f>W141*H141</f>
        <v>0</v>
      </c>
      <c r="Y141" s="216" t="s">
        <v>1</v>
      </c>
      <c r="Z141" s="33"/>
      <c r="AA141" s="33"/>
      <c r="AB141" s="33"/>
      <c r="AC141" s="33"/>
      <c r="AD141" s="33"/>
      <c r="AE141" s="33"/>
      <c r="AR141" s="217" t="s">
        <v>220</v>
      </c>
      <c r="AT141" s="217" t="s">
        <v>193</v>
      </c>
      <c r="AU141" s="217" t="s">
        <v>86</v>
      </c>
      <c r="AY141" s="14" t="s">
        <v>183</v>
      </c>
      <c r="BE141" s="218">
        <f>IF(O141="základní",K141,0)</f>
        <v>4560</v>
      </c>
      <c r="BF141" s="218">
        <f>IF(O141="snížená",K141,0)</f>
        <v>0</v>
      </c>
      <c r="BG141" s="218">
        <f>IF(O141="zákl. přenesená",K141,0)</f>
        <v>0</v>
      </c>
      <c r="BH141" s="218">
        <f>IF(O141="sníž. přenesená",K141,0)</f>
        <v>0</v>
      </c>
      <c r="BI141" s="218">
        <f>IF(O141="nulová",K141,0)</f>
        <v>0</v>
      </c>
      <c r="BJ141" s="14" t="s">
        <v>84</v>
      </c>
      <c r="BK141" s="218">
        <f>ROUND(P141*H141,2)</f>
        <v>4560</v>
      </c>
      <c r="BL141" s="14" t="s">
        <v>220</v>
      </c>
      <c r="BM141" s="217" t="s">
        <v>377</v>
      </c>
    </row>
    <row r="142" s="2" customFormat="1">
      <c r="A142" s="33"/>
      <c r="B142" s="34"/>
      <c r="C142" s="35"/>
      <c r="D142" s="219" t="s">
        <v>186</v>
      </c>
      <c r="E142" s="35"/>
      <c r="F142" s="220" t="s">
        <v>217</v>
      </c>
      <c r="G142" s="35"/>
      <c r="H142" s="35"/>
      <c r="I142" s="35"/>
      <c r="J142" s="35"/>
      <c r="K142" s="35"/>
      <c r="L142" s="35"/>
      <c r="M142" s="36"/>
      <c r="N142" s="246"/>
      <c r="O142" s="247"/>
      <c r="P142" s="248"/>
      <c r="Q142" s="248"/>
      <c r="R142" s="248"/>
      <c r="S142" s="248"/>
      <c r="T142" s="248"/>
      <c r="U142" s="248"/>
      <c r="V142" s="248"/>
      <c r="W142" s="248"/>
      <c r="X142" s="248"/>
      <c r="Y142" s="249"/>
      <c r="Z142" s="33"/>
      <c r="AA142" s="33"/>
      <c r="AB142" s="33"/>
      <c r="AC142" s="33"/>
      <c r="AD142" s="33"/>
      <c r="AE142" s="33"/>
      <c r="AT142" s="14" t="s">
        <v>186</v>
      </c>
      <c r="AU142" s="14" t="s">
        <v>86</v>
      </c>
    </row>
    <row r="143" s="2" customFormat="1" ht="6.96" customHeight="1">
      <c r="A143" s="33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36"/>
      <c r="N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sheet="1" autoFilter="0" formatColumns="0" formatRows="0" objects="1" scenarios="1" spinCount="100000" saltValue="CfiXtsD6+nZJCdPv794ZBDkVz91qDDgY9TGlpNDsjERKe25aRlphfC173EDea02VVOlEldFwzG0/ny0R418YJQ==" hashValue="sk43E8dPsb8r2IMVrh0VoRlxeY8DfsxUZO3/GYhyqNzRPGoEXq5myY/AK3IXlinNtFnzc5i8F3ULh3r05ASy9w==" algorithmName="SHA-512" password="CC35"/>
  <autoFilter ref="C123:L14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" customWidth="1"/>
    <col min="10" max="10" width="20.17" style="1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4.17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86</v>
      </c>
    </row>
    <row r="4" s="1" customFormat="1" ht="24.96" customHeight="1">
      <c r="B4" s="17"/>
      <c r="D4" s="137" t="s">
        <v>142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2019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143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144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31. 7. 2019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tr">
        <f>IF('Rekapitulace stavby'!AN19="","",'Rekapitulace stavby'!AN19)</f>
        <v/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tr">
        <f>IF('Rekapitulace stavby'!E20="","",'Rekapitulace stavby'!E20)</f>
        <v xml:space="preserve"> </v>
      </c>
      <c r="F24" s="33"/>
      <c r="G24" s="33"/>
      <c r="H24" s="33"/>
      <c r="I24" s="139" t="s">
        <v>25</v>
      </c>
      <c r="J24" s="142" t="str">
        <f>IF('Rekapitulace stavby'!AN20="","",'Rekapitulace stavby'!AN20)</f>
        <v/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29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145</v>
      </c>
      <c r="E30" s="33"/>
      <c r="F30" s="33"/>
      <c r="G30" s="33"/>
      <c r="H30" s="33"/>
      <c r="I30" s="33"/>
      <c r="J30" s="33"/>
      <c r="K30" s="149">
        <f>K96</f>
        <v>51052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31</v>
      </c>
      <c r="F31" s="33"/>
      <c r="G31" s="33"/>
      <c r="H31" s="33"/>
      <c r="I31" s="33"/>
      <c r="J31" s="33"/>
      <c r="K31" s="150">
        <f>I96</f>
        <v>42920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32</v>
      </c>
      <c r="F32" s="33"/>
      <c r="G32" s="33"/>
      <c r="H32" s="33"/>
      <c r="I32" s="33"/>
      <c r="J32" s="33"/>
      <c r="K32" s="150">
        <f>J96</f>
        <v>8132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146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34</v>
      </c>
      <c r="E34" s="33"/>
      <c r="F34" s="33"/>
      <c r="G34" s="33"/>
      <c r="H34" s="33"/>
      <c r="I34" s="33"/>
      <c r="J34" s="33"/>
      <c r="K34" s="153">
        <f>ROUND(K30 + K33, 2)</f>
        <v>51052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36</v>
      </c>
      <c r="G36" s="33"/>
      <c r="H36" s="33"/>
      <c r="I36" s="154" t="s">
        <v>35</v>
      </c>
      <c r="J36" s="33"/>
      <c r="K36" s="154" t="s">
        <v>37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38</v>
      </c>
      <c r="E37" s="139" t="s">
        <v>39</v>
      </c>
      <c r="F37" s="150">
        <f>ROUND((SUM(BE103:BE104) + SUM(BE124:BE140)),  2)</f>
        <v>51052</v>
      </c>
      <c r="G37" s="33"/>
      <c r="H37" s="33"/>
      <c r="I37" s="156">
        <v>0.20999999999999999</v>
      </c>
      <c r="J37" s="33"/>
      <c r="K37" s="150">
        <f>ROUND(((SUM(BE103:BE104) + SUM(BE124:BE140))*I37),  2)</f>
        <v>10720.92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40</v>
      </c>
      <c r="F38" s="150">
        <f>ROUND((SUM(BF103:BF104) + SUM(BF124:BF140)),  2)</f>
        <v>0</v>
      </c>
      <c r="G38" s="33"/>
      <c r="H38" s="33"/>
      <c r="I38" s="156">
        <v>0.14999999999999999</v>
      </c>
      <c r="J38" s="33"/>
      <c r="K38" s="150">
        <f>ROUND(((SUM(BF103:BF104) + SUM(BF124:BF140))*I38),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41</v>
      </c>
      <c r="F39" s="150">
        <f>ROUND((SUM(BG103:BG104) + SUM(BG124:BG140)),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42</v>
      </c>
      <c r="F40" s="150">
        <f>ROUND((SUM(BH103:BH104) + SUM(BH124:BH140)),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43</v>
      </c>
      <c r="F41" s="150">
        <f>ROUND((SUM(BI103:BI104) + SUM(BI124:BI140)),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44</v>
      </c>
      <c r="E43" s="159"/>
      <c r="F43" s="159"/>
      <c r="G43" s="160" t="s">
        <v>45</v>
      </c>
      <c r="H43" s="161" t="s">
        <v>46</v>
      </c>
      <c r="I43" s="159"/>
      <c r="J43" s="159"/>
      <c r="K43" s="162">
        <f>SUM(K34:K41)</f>
        <v>61772.919999999998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147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2019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143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PS01 - PZS km 29,159 trať Brno - Jihlava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31. 7. 2019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 xml:space="preserve"> 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148</v>
      </c>
      <c r="D94" s="133"/>
      <c r="E94" s="133"/>
      <c r="F94" s="133"/>
      <c r="G94" s="133"/>
      <c r="H94" s="133"/>
      <c r="I94" s="177" t="s">
        <v>149</v>
      </c>
      <c r="J94" s="177" t="s">
        <v>150</v>
      </c>
      <c r="K94" s="177" t="s">
        <v>151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152</v>
      </c>
      <c r="D96" s="35"/>
      <c r="E96" s="35"/>
      <c r="F96" s="35"/>
      <c r="G96" s="35"/>
      <c r="H96" s="35"/>
      <c r="I96" s="104">
        <f>Q124</f>
        <v>42920</v>
      </c>
      <c r="J96" s="104">
        <f>R124</f>
        <v>8132</v>
      </c>
      <c r="K96" s="104">
        <f>K124</f>
        <v>51052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153</v>
      </c>
    </row>
    <row r="97" s="9" customFormat="1" ht="24.96" customHeight="1">
      <c r="A97" s="9"/>
      <c r="B97" s="179"/>
      <c r="C97" s="180"/>
      <c r="D97" s="181" t="s">
        <v>154</v>
      </c>
      <c r="E97" s="182"/>
      <c r="F97" s="182"/>
      <c r="G97" s="182"/>
      <c r="H97" s="182"/>
      <c r="I97" s="183">
        <f>Q129</f>
        <v>0</v>
      </c>
      <c r="J97" s="183">
        <f>R129</f>
        <v>824</v>
      </c>
      <c r="K97" s="183">
        <f>K129</f>
        <v>824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155</v>
      </c>
      <c r="E98" s="182"/>
      <c r="F98" s="182"/>
      <c r="G98" s="182"/>
      <c r="H98" s="182"/>
      <c r="I98" s="183">
        <f>Q132</f>
        <v>0</v>
      </c>
      <c r="J98" s="183">
        <f>R132</f>
        <v>2748</v>
      </c>
      <c r="K98" s="183">
        <f>K132</f>
        <v>2748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156</v>
      </c>
      <c r="E99" s="182"/>
      <c r="F99" s="182"/>
      <c r="G99" s="182"/>
      <c r="H99" s="182"/>
      <c r="I99" s="183">
        <f>Q137</f>
        <v>0</v>
      </c>
      <c r="J99" s="183">
        <f>R137</f>
        <v>4560</v>
      </c>
      <c r="K99" s="183">
        <f>K137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157</v>
      </c>
      <c r="E100" s="188"/>
      <c r="F100" s="188"/>
      <c r="G100" s="188"/>
      <c r="H100" s="188"/>
      <c r="I100" s="189">
        <f>Q138</f>
        <v>0</v>
      </c>
      <c r="J100" s="189">
        <f>R138</f>
        <v>4560</v>
      </c>
      <c r="K100" s="189">
        <f>K138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158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38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141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51052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159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2019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143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PS01 - PZS km 29,159 trať Brno - Jihlava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31. 7. 2019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5.1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 xml:space="preserve"> 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160</v>
      </c>
      <c r="D123" s="196" t="s">
        <v>59</v>
      </c>
      <c r="E123" s="196" t="s">
        <v>55</v>
      </c>
      <c r="F123" s="196" t="s">
        <v>56</v>
      </c>
      <c r="G123" s="196" t="s">
        <v>161</v>
      </c>
      <c r="H123" s="196" t="s">
        <v>162</v>
      </c>
      <c r="I123" s="196" t="s">
        <v>163</v>
      </c>
      <c r="J123" s="196" t="s">
        <v>164</v>
      </c>
      <c r="K123" s="196" t="s">
        <v>151</v>
      </c>
      <c r="L123" s="197" t="s">
        <v>165</v>
      </c>
      <c r="M123" s="198"/>
      <c r="N123" s="94" t="s">
        <v>1</v>
      </c>
      <c r="O123" s="95" t="s">
        <v>38</v>
      </c>
      <c r="P123" s="95" t="s">
        <v>166</v>
      </c>
      <c r="Q123" s="95" t="s">
        <v>167</v>
      </c>
      <c r="R123" s="95" t="s">
        <v>168</v>
      </c>
      <c r="S123" s="95" t="s">
        <v>169</v>
      </c>
      <c r="T123" s="95" t="s">
        <v>170</v>
      </c>
      <c r="U123" s="95" t="s">
        <v>171</v>
      </c>
      <c r="V123" s="95" t="s">
        <v>172</v>
      </c>
      <c r="W123" s="95" t="s">
        <v>173</v>
      </c>
      <c r="X123" s="95" t="s">
        <v>174</v>
      </c>
      <c r="Y123" s="96" t="s">
        <v>175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176</v>
      </c>
      <c r="D124" s="35"/>
      <c r="E124" s="35"/>
      <c r="F124" s="35"/>
      <c r="G124" s="35"/>
      <c r="H124" s="35"/>
      <c r="I124" s="35"/>
      <c r="J124" s="35"/>
      <c r="K124" s="199">
        <f>BK124</f>
        <v>51052</v>
      </c>
      <c r="L124" s="35"/>
      <c r="M124" s="36"/>
      <c r="N124" s="97"/>
      <c r="O124" s="200"/>
      <c r="P124" s="98"/>
      <c r="Q124" s="201">
        <f>Q125+SUM(Q126:Q129)+Q132+Q137</f>
        <v>42920</v>
      </c>
      <c r="R124" s="201">
        <f>R125+SUM(R126:R129)+R132+R137</f>
        <v>8132</v>
      </c>
      <c r="S124" s="98"/>
      <c r="T124" s="202">
        <f>T125+SUM(T126:T129)+T132+T137</f>
        <v>2</v>
      </c>
      <c r="U124" s="98"/>
      <c r="V124" s="202">
        <f>V125+SUM(V126:V129)+V132+V137</f>
        <v>0</v>
      </c>
      <c r="W124" s="98"/>
      <c r="X124" s="202">
        <f>X125+SUM(X126:X129)+X132+X137</f>
        <v>0</v>
      </c>
      <c r="Y124" s="99"/>
      <c r="Z124" s="33"/>
      <c r="AA124" s="33"/>
      <c r="AB124" s="33"/>
      <c r="AC124" s="33"/>
      <c r="AD124" s="33"/>
      <c r="AE124" s="33"/>
      <c r="AT124" s="14" t="s">
        <v>75</v>
      </c>
      <c r="AU124" s="14" t="s">
        <v>153</v>
      </c>
      <c r="BK124" s="203">
        <f>BK125+SUM(BK126:BK129)+BK132+BK137</f>
        <v>51052</v>
      </c>
    </row>
    <row r="125" s="2" customFormat="1" ht="36" customHeight="1">
      <c r="A125" s="33"/>
      <c r="B125" s="34"/>
      <c r="C125" s="204" t="s">
        <v>84</v>
      </c>
      <c r="D125" s="204" t="s">
        <v>177</v>
      </c>
      <c r="E125" s="205" t="s">
        <v>178</v>
      </c>
      <c r="F125" s="206" t="s">
        <v>179</v>
      </c>
      <c r="G125" s="207" t="s">
        <v>180</v>
      </c>
      <c r="H125" s="208">
        <v>4</v>
      </c>
      <c r="I125" s="209">
        <v>10100</v>
      </c>
      <c r="J125" s="210"/>
      <c r="K125" s="209">
        <f>ROUND(P125*H125,2)</f>
        <v>40400</v>
      </c>
      <c r="L125" s="206" t="s">
        <v>181</v>
      </c>
      <c r="M125" s="211"/>
      <c r="N125" s="212" t="s">
        <v>1</v>
      </c>
      <c r="O125" s="213" t="s">
        <v>39</v>
      </c>
      <c r="P125" s="214">
        <f>I125+J125</f>
        <v>10100</v>
      </c>
      <c r="Q125" s="214">
        <f>ROUND(I125*H125,2)</f>
        <v>40400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182</v>
      </c>
      <c r="AT125" s="217" t="s">
        <v>177</v>
      </c>
      <c r="AU125" s="217" t="s">
        <v>76</v>
      </c>
      <c r="AY125" s="14" t="s">
        <v>183</v>
      </c>
      <c r="BE125" s="218">
        <f>IF(O125="základní",K125,0)</f>
        <v>40400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84</v>
      </c>
      <c r="BK125" s="218">
        <f>ROUND(P125*H125,2)</f>
        <v>40400</v>
      </c>
      <c r="BL125" s="14" t="s">
        <v>184</v>
      </c>
      <c r="BM125" s="217" t="s">
        <v>185</v>
      </c>
    </row>
    <row r="126" s="2" customFormat="1">
      <c r="A126" s="33"/>
      <c r="B126" s="34"/>
      <c r="C126" s="35"/>
      <c r="D126" s="219" t="s">
        <v>186</v>
      </c>
      <c r="E126" s="35"/>
      <c r="F126" s="220" t="s">
        <v>179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186</v>
      </c>
      <c r="AU126" s="14" t="s">
        <v>76</v>
      </c>
    </row>
    <row r="127" s="2" customFormat="1" ht="24" customHeight="1">
      <c r="A127" s="33"/>
      <c r="B127" s="34"/>
      <c r="C127" s="204" t="s">
        <v>86</v>
      </c>
      <c r="D127" s="204" t="s">
        <v>177</v>
      </c>
      <c r="E127" s="205" t="s">
        <v>187</v>
      </c>
      <c r="F127" s="206" t="s">
        <v>188</v>
      </c>
      <c r="G127" s="207" t="s">
        <v>180</v>
      </c>
      <c r="H127" s="208">
        <v>4</v>
      </c>
      <c r="I127" s="209">
        <v>630</v>
      </c>
      <c r="J127" s="210"/>
      <c r="K127" s="209">
        <f>ROUND(P127*H127,2)</f>
        <v>2520</v>
      </c>
      <c r="L127" s="206" t="s">
        <v>181</v>
      </c>
      <c r="M127" s="211"/>
      <c r="N127" s="212" t="s">
        <v>1</v>
      </c>
      <c r="O127" s="213" t="s">
        <v>39</v>
      </c>
      <c r="P127" s="214">
        <f>I127+J127</f>
        <v>630</v>
      </c>
      <c r="Q127" s="214">
        <f>ROUND(I127*H127,2)</f>
        <v>2520</v>
      </c>
      <c r="R127" s="214">
        <f>ROUND(J127*H127,2)</f>
        <v>0</v>
      </c>
      <c r="S127" s="215">
        <v>0</v>
      </c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1</v>
      </c>
      <c r="Z127" s="33"/>
      <c r="AA127" s="33"/>
      <c r="AB127" s="33"/>
      <c r="AC127" s="33"/>
      <c r="AD127" s="33"/>
      <c r="AE127" s="33"/>
      <c r="AR127" s="217" t="s">
        <v>182</v>
      </c>
      <c r="AT127" s="217" t="s">
        <v>177</v>
      </c>
      <c r="AU127" s="217" t="s">
        <v>76</v>
      </c>
      <c r="AY127" s="14" t="s">
        <v>183</v>
      </c>
      <c r="BE127" s="218">
        <f>IF(O127="základní",K127,0)</f>
        <v>2520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4" t="s">
        <v>84</v>
      </c>
      <c r="BK127" s="218">
        <f>ROUND(P127*H127,2)</f>
        <v>2520</v>
      </c>
      <c r="BL127" s="14" t="s">
        <v>184</v>
      </c>
      <c r="BM127" s="217" t="s">
        <v>189</v>
      </c>
    </row>
    <row r="128" s="2" customFormat="1">
      <c r="A128" s="33"/>
      <c r="B128" s="34"/>
      <c r="C128" s="35"/>
      <c r="D128" s="219" t="s">
        <v>186</v>
      </c>
      <c r="E128" s="35"/>
      <c r="F128" s="220" t="s">
        <v>188</v>
      </c>
      <c r="G128" s="35"/>
      <c r="H128" s="35"/>
      <c r="I128" s="35"/>
      <c r="J128" s="35"/>
      <c r="K128" s="35"/>
      <c r="L128" s="35"/>
      <c r="M128" s="36"/>
      <c r="N128" s="221"/>
      <c r="O128" s="222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3"/>
      <c r="AA128" s="33"/>
      <c r="AB128" s="33"/>
      <c r="AC128" s="33"/>
      <c r="AD128" s="33"/>
      <c r="AE128" s="33"/>
      <c r="AT128" s="14" t="s">
        <v>186</v>
      </c>
      <c r="AU128" s="14" t="s">
        <v>76</v>
      </c>
    </row>
    <row r="129" s="12" customFormat="1" ht="25.92" customHeight="1">
      <c r="A129" s="12"/>
      <c r="B129" s="223"/>
      <c r="C129" s="224"/>
      <c r="D129" s="225" t="s">
        <v>75</v>
      </c>
      <c r="E129" s="226" t="s">
        <v>190</v>
      </c>
      <c r="F129" s="226" t="s">
        <v>191</v>
      </c>
      <c r="G129" s="224"/>
      <c r="H129" s="224"/>
      <c r="I129" s="224"/>
      <c r="J129" s="224"/>
      <c r="K129" s="227">
        <f>BK129</f>
        <v>824</v>
      </c>
      <c r="L129" s="224"/>
      <c r="M129" s="228"/>
      <c r="N129" s="229"/>
      <c r="O129" s="230"/>
      <c r="P129" s="230"/>
      <c r="Q129" s="231">
        <f>SUM(Q130:Q131)</f>
        <v>0</v>
      </c>
      <c r="R129" s="231">
        <f>SUM(R130:R131)</f>
        <v>824</v>
      </c>
      <c r="S129" s="230"/>
      <c r="T129" s="232">
        <f>SUM(T130:T131)</f>
        <v>2</v>
      </c>
      <c r="U129" s="230"/>
      <c r="V129" s="232">
        <f>SUM(V130:V131)</f>
        <v>0</v>
      </c>
      <c r="W129" s="230"/>
      <c r="X129" s="232">
        <f>SUM(X130:X131)</f>
        <v>0</v>
      </c>
      <c r="Y129" s="233"/>
      <c r="Z129" s="12"/>
      <c r="AA129" s="12"/>
      <c r="AB129" s="12"/>
      <c r="AC129" s="12"/>
      <c r="AD129" s="12"/>
      <c r="AE129" s="12"/>
      <c r="AR129" s="234" t="s">
        <v>184</v>
      </c>
      <c r="AT129" s="235" t="s">
        <v>75</v>
      </c>
      <c r="AU129" s="235" t="s">
        <v>76</v>
      </c>
      <c r="AY129" s="234" t="s">
        <v>183</v>
      </c>
      <c r="BK129" s="236">
        <f>SUM(BK130:BK131)</f>
        <v>824</v>
      </c>
    </row>
    <row r="130" s="2" customFormat="1" ht="24" customHeight="1">
      <c r="A130" s="33"/>
      <c r="B130" s="34"/>
      <c r="C130" s="237" t="s">
        <v>192</v>
      </c>
      <c r="D130" s="237" t="s">
        <v>193</v>
      </c>
      <c r="E130" s="238" t="s">
        <v>194</v>
      </c>
      <c r="F130" s="239" t="s">
        <v>195</v>
      </c>
      <c r="G130" s="240" t="s">
        <v>196</v>
      </c>
      <c r="H130" s="241">
        <v>2</v>
      </c>
      <c r="I130" s="242">
        <v>0</v>
      </c>
      <c r="J130" s="242">
        <v>412</v>
      </c>
      <c r="K130" s="242">
        <f>ROUND(P130*H130,2)</f>
        <v>824</v>
      </c>
      <c r="L130" s="239" t="s">
        <v>197</v>
      </c>
      <c r="M130" s="36"/>
      <c r="N130" s="243" t="s">
        <v>1</v>
      </c>
      <c r="O130" s="213" t="s">
        <v>39</v>
      </c>
      <c r="P130" s="214">
        <f>I130+J130</f>
        <v>412</v>
      </c>
      <c r="Q130" s="214">
        <f>ROUND(I130*H130,2)</f>
        <v>0</v>
      </c>
      <c r="R130" s="214">
        <f>ROUND(J130*H130,2)</f>
        <v>824</v>
      </c>
      <c r="S130" s="215">
        <v>1</v>
      </c>
      <c r="T130" s="215">
        <f>S130*H130</f>
        <v>2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1</v>
      </c>
      <c r="Z130" s="33"/>
      <c r="AA130" s="33"/>
      <c r="AB130" s="33"/>
      <c r="AC130" s="33"/>
      <c r="AD130" s="33"/>
      <c r="AE130" s="33"/>
      <c r="AR130" s="217" t="s">
        <v>198</v>
      </c>
      <c r="AT130" s="217" t="s">
        <v>193</v>
      </c>
      <c r="AU130" s="217" t="s">
        <v>84</v>
      </c>
      <c r="AY130" s="14" t="s">
        <v>183</v>
      </c>
      <c r="BE130" s="218">
        <f>IF(O130="základní",K130,0)</f>
        <v>824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4" t="s">
        <v>84</v>
      </c>
      <c r="BK130" s="218">
        <f>ROUND(P130*H130,2)</f>
        <v>824</v>
      </c>
      <c r="BL130" s="14" t="s">
        <v>198</v>
      </c>
      <c r="BM130" s="217" t="s">
        <v>199</v>
      </c>
    </row>
    <row r="131" s="2" customFormat="1">
      <c r="A131" s="33"/>
      <c r="B131" s="34"/>
      <c r="C131" s="35"/>
      <c r="D131" s="219" t="s">
        <v>186</v>
      </c>
      <c r="E131" s="35"/>
      <c r="F131" s="220" t="s">
        <v>200</v>
      </c>
      <c r="G131" s="35"/>
      <c r="H131" s="35"/>
      <c r="I131" s="35"/>
      <c r="J131" s="35"/>
      <c r="K131" s="35"/>
      <c r="L131" s="35"/>
      <c r="M131" s="36"/>
      <c r="N131" s="221"/>
      <c r="O131" s="222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3"/>
      <c r="AA131" s="33"/>
      <c r="AB131" s="33"/>
      <c r="AC131" s="33"/>
      <c r="AD131" s="33"/>
      <c r="AE131" s="33"/>
      <c r="AT131" s="14" t="s">
        <v>186</v>
      </c>
      <c r="AU131" s="14" t="s">
        <v>84</v>
      </c>
    </row>
    <row r="132" s="12" customFormat="1" ht="25.92" customHeight="1">
      <c r="A132" s="12"/>
      <c r="B132" s="223"/>
      <c r="C132" s="224"/>
      <c r="D132" s="225" t="s">
        <v>75</v>
      </c>
      <c r="E132" s="226" t="s">
        <v>201</v>
      </c>
      <c r="F132" s="226" t="s">
        <v>202</v>
      </c>
      <c r="G132" s="224"/>
      <c r="H132" s="224"/>
      <c r="I132" s="224"/>
      <c r="J132" s="224"/>
      <c r="K132" s="227">
        <f>BK132</f>
        <v>2748</v>
      </c>
      <c r="L132" s="224"/>
      <c r="M132" s="228"/>
      <c r="N132" s="229"/>
      <c r="O132" s="230"/>
      <c r="P132" s="230"/>
      <c r="Q132" s="231">
        <f>SUM(Q133:Q136)</f>
        <v>0</v>
      </c>
      <c r="R132" s="231">
        <f>SUM(R133:R136)</f>
        <v>2748</v>
      </c>
      <c r="S132" s="230"/>
      <c r="T132" s="232">
        <f>SUM(T133:T136)</f>
        <v>0</v>
      </c>
      <c r="U132" s="230"/>
      <c r="V132" s="232">
        <f>SUM(V133:V136)</f>
        <v>0</v>
      </c>
      <c r="W132" s="230"/>
      <c r="X132" s="232">
        <f>SUM(X133:X136)</f>
        <v>0</v>
      </c>
      <c r="Y132" s="233"/>
      <c r="Z132" s="12"/>
      <c r="AA132" s="12"/>
      <c r="AB132" s="12"/>
      <c r="AC132" s="12"/>
      <c r="AD132" s="12"/>
      <c r="AE132" s="12"/>
      <c r="AR132" s="234" t="s">
        <v>184</v>
      </c>
      <c r="AT132" s="235" t="s">
        <v>75</v>
      </c>
      <c r="AU132" s="235" t="s">
        <v>76</v>
      </c>
      <c r="AY132" s="234" t="s">
        <v>183</v>
      </c>
      <c r="BK132" s="236">
        <f>SUM(BK133:BK136)</f>
        <v>2748</v>
      </c>
    </row>
    <row r="133" s="2" customFormat="1" ht="24" customHeight="1">
      <c r="A133" s="33"/>
      <c r="B133" s="34"/>
      <c r="C133" s="237" t="s">
        <v>203</v>
      </c>
      <c r="D133" s="237" t="s">
        <v>193</v>
      </c>
      <c r="E133" s="238" t="s">
        <v>204</v>
      </c>
      <c r="F133" s="239" t="s">
        <v>205</v>
      </c>
      <c r="G133" s="240" t="s">
        <v>180</v>
      </c>
      <c r="H133" s="241">
        <v>4</v>
      </c>
      <c r="I133" s="242">
        <v>0</v>
      </c>
      <c r="J133" s="242">
        <v>394</v>
      </c>
      <c r="K133" s="242">
        <f>ROUND(P133*H133,2)</f>
        <v>1576</v>
      </c>
      <c r="L133" s="239" t="s">
        <v>181</v>
      </c>
      <c r="M133" s="36"/>
      <c r="N133" s="243" t="s">
        <v>1</v>
      </c>
      <c r="O133" s="213" t="s">
        <v>39</v>
      </c>
      <c r="P133" s="214">
        <f>I133+J133</f>
        <v>394</v>
      </c>
      <c r="Q133" s="214">
        <f>ROUND(I133*H133,2)</f>
        <v>0</v>
      </c>
      <c r="R133" s="214">
        <f>ROUND(J133*H133,2)</f>
        <v>1576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198</v>
      </c>
      <c r="AT133" s="217" t="s">
        <v>193</v>
      </c>
      <c r="AU133" s="217" t="s">
        <v>84</v>
      </c>
      <c r="AY133" s="14" t="s">
        <v>183</v>
      </c>
      <c r="BE133" s="218">
        <f>IF(O133="základní",K133,0)</f>
        <v>1576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84</v>
      </c>
      <c r="BK133" s="218">
        <f>ROUND(P133*H133,2)</f>
        <v>1576</v>
      </c>
      <c r="BL133" s="14" t="s">
        <v>198</v>
      </c>
      <c r="BM133" s="217" t="s">
        <v>206</v>
      </c>
    </row>
    <row r="134" s="2" customFormat="1">
      <c r="A134" s="33"/>
      <c r="B134" s="34"/>
      <c r="C134" s="35"/>
      <c r="D134" s="219" t="s">
        <v>186</v>
      </c>
      <c r="E134" s="35"/>
      <c r="F134" s="220" t="s">
        <v>207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186</v>
      </c>
      <c r="AU134" s="14" t="s">
        <v>84</v>
      </c>
    </row>
    <row r="135" s="2" customFormat="1" ht="24" customHeight="1">
      <c r="A135" s="33"/>
      <c r="B135" s="34"/>
      <c r="C135" s="237" t="s">
        <v>184</v>
      </c>
      <c r="D135" s="237" t="s">
        <v>193</v>
      </c>
      <c r="E135" s="238" t="s">
        <v>208</v>
      </c>
      <c r="F135" s="239" t="s">
        <v>209</v>
      </c>
      <c r="G135" s="240" t="s">
        <v>180</v>
      </c>
      <c r="H135" s="241">
        <v>4</v>
      </c>
      <c r="I135" s="242">
        <v>0</v>
      </c>
      <c r="J135" s="242">
        <v>293</v>
      </c>
      <c r="K135" s="242">
        <f>ROUND(P135*H135,2)</f>
        <v>1172</v>
      </c>
      <c r="L135" s="239" t="s">
        <v>181</v>
      </c>
      <c r="M135" s="36"/>
      <c r="N135" s="243" t="s">
        <v>1</v>
      </c>
      <c r="O135" s="213" t="s">
        <v>39</v>
      </c>
      <c r="P135" s="214">
        <f>I135+J135</f>
        <v>293</v>
      </c>
      <c r="Q135" s="214">
        <f>ROUND(I135*H135,2)</f>
        <v>0</v>
      </c>
      <c r="R135" s="214">
        <f>ROUND(J135*H135,2)</f>
        <v>1172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198</v>
      </c>
      <c r="AT135" s="217" t="s">
        <v>193</v>
      </c>
      <c r="AU135" s="217" t="s">
        <v>84</v>
      </c>
      <c r="AY135" s="14" t="s">
        <v>183</v>
      </c>
      <c r="BE135" s="218">
        <f>IF(O135="základní",K135,0)</f>
        <v>1172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84</v>
      </c>
      <c r="BK135" s="218">
        <f>ROUND(P135*H135,2)</f>
        <v>1172</v>
      </c>
      <c r="BL135" s="14" t="s">
        <v>198</v>
      </c>
      <c r="BM135" s="217" t="s">
        <v>210</v>
      </c>
    </row>
    <row r="136" s="2" customFormat="1">
      <c r="A136" s="33"/>
      <c r="B136" s="34"/>
      <c r="C136" s="35"/>
      <c r="D136" s="219" t="s">
        <v>186</v>
      </c>
      <c r="E136" s="35"/>
      <c r="F136" s="220" t="s">
        <v>209</v>
      </c>
      <c r="G136" s="35"/>
      <c r="H136" s="35"/>
      <c r="I136" s="35"/>
      <c r="J136" s="35"/>
      <c r="K136" s="35"/>
      <c r="L136" s="35"/>
      <c r="M136" s="36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3"/>
      <c r="AA136" s="33"/>
      <c r="AB136" s="33"/>
      <c r="AC136" s="33"/>
      <c r="AD136" s="33"/>
      <c r="AE136" s="33"/>
      <c r="AT136" s="14" t="s">
        <v>186</v>
      </c>
      <c r="AU136" s="14" t="s">
        <v>84</v>
      </c>
    </row>
    <row r="137" s="12" customFormat="1" ht="25.92" customHeight="1">
      <c r="A137" s="12"/>
      <c r="B137" s="223"/>
      <c r="C137" s="224"/>
      <c r="D137" s="225" t="s">
        <v>75</v>
      </c>
      <c r="E137" s="226" t="s">
        <v>211</v>
      </c>
      <c r="F137" s="226" t="s">
        <v>212</v>
      </c>
      <c r="G137" s="224"/>
      <c r="H137" s="224"/>
      <c r="I137" s="224"/>
      <c r="J137" s="224"/>
      <c r="K137" s="227">
        <f>BK137</f>
        <v>4560</v>
      </c>
      <c r="L137" s="224"/>
      <c r="M137" s="228"/>
      <c r="N137" s="229"/>
      <c r="O137" s="230"/>
      <c r="P137" s="230"/>
      <c r="Q137" s="231">
        <f>Q138</f>
        <v>0</v>
      </c>
      <c r="R137" s="231">
        <f>R138</f>
        <v>4560</v>
      </c>
      <c r="S137" s="230"/>
      <c r="T137" s="232">
        <f>T138</f>
        <v>0</v>
      </c>
      <c r="U137" s="230"/>
      <c r="V137" s="232">
        <f>V138</f>
        <v>0</v>
      </c>
      <c r="W137" s="230"/>
      <c r="X137" s="232">
        <f>X138</f>
        <v>0</v>
      </c>
      <c r="Y137" s="233"/>
      <c r="Z137" s="12"/>
      <c r="AA137" s="12"/>
      <c r="AB137" s="12"/>
      <c r="AC137" s="12"/>
      <c r="AD137" s="12"/>
      <c r="AE137" s="12"/>
      <c r="AR137" s="234" t="s">
        <v>192</v>
      </c>
      <c r="AT137" s="235" t="s">
        <v>75</v>
      </c>
      <c r="AU137" s="235" t="s">
        <v>76</v>
      </c>
      <c r="AY137" s="234" t="s">
        <v>183</v>
      </c>
      <c r="BK137" s="236">
        <f>BK138</f>
        <v>4560</v>
      </c>
    </row>
    <row r="138" s="12" customFormat="1" ht="22.8" customHeight="1">
      <c r="A138" s="12"/>
      <c r="B138" s="223"/>
      <c r="C138" s="224"/>
      <c r="D138" s="225" t="s">
        <v>75</v>
      </c>
      <c r="E138" s="244" t="s">
        <v>213</v>
      </c>
      <c r="F138" s="244" t="s">
        <v>214</v>
      </c>
      <c r="G138" s="224"/>
      <c r="H138" s="224"/>
      <c r="I138" s="224"/>
      <c r="J138" s="224"/>
      <c r="K138" s="245">
        <f>BK138</f>
        <v>4560</v>
      </c>
      <c r="L138" s="224"/>
      <c r="M138" s="228"/>
      <c r="N138" s="229"/>
      <c r="O138" s="230"/>
      <c r="P138" s="230"/>
      <c r="Q138" s="231">
        <f>SUM(Q139:Q140)</f>
        <v>0</v>
      </c>
      <c r="R138" s="231">
        <f>SUM(R139:R140)</f>
        <v>4560</v>
      </c>
      <c r="S138" s="230"/>
      <c r="T138" s="232">
        <f>SUM(T139:T140)</f>
        <v>0</v>
      </c>
      <c r="U138" s="230"/>
      <c r="V138" s="232">
        <f>SUM(V139:V140)</f>
        <v>0</v>
      </c>
      <c r="W138" s="230"/>
      <c r="X138" s="232">
        <f>SUM(X139:X140)</f>
        <v>0</v>
      </c>
      <c r="Y138" s="233"/>
      <c r="Z138" s="12"/>
      <c r="AA138" s="12"/>
      <c r="AB138" s="12"/>
      <c r="AC138" s="12"/>
      <c r="AD138" s="12"/>
      <c r="AE138" s="12"/>
      <c r="AR138" s="234" t="s">
        <v>192</v>
      </c>
      <c r="AT138" s="235" t="s">
        <v>75</v>
      </c>
      <c r="AU138" s="235" t="s">
        <v>84</v>
      </c>
      <c r="AY138" s="234" t="s">
        <v>183</v>
      </c>
      <c r="BK138" s="236">
        <f>SUM(BK139:BK140)</f>
        <v>4560</v>
      </c>
    </row>
    <row r="139" s="2" customFormat="1" ht="24" customHeight="1">
      <c r="A139" s="33"/>
      <c r="B139" s="34"/>
      <c r="C139" s="237" t="s">
        <v>215</v>
      </c>
      <c r="D139" s="237" t="s">
        <v>193</v>
      </c>
      <c r="E139" s="238" t="s">
        <v>216</v>
      </c>
      <c r="F139" s="239" t="s">
        <v>217</v>
      </c>
      <c r="G139" s="240" t="s">
        <v>218</v>
      </c>
      <c r="H139" s="241">
        <v>240</v>
      </c>
      <c r="I139" s="242">
        <v>0</v>
      </c>
      <c r="J139" s="242">
        <v>19</v>
      </c>
      <c r="K139" s="242">
        <f>ROUND(P139*H139,2)</f>
        <v>4560</v>
      </c>
      <c r="L139" s="239" t="s">
        <v>219</v>
      </c>
      <c r="M139" s="36"/>
      <c r="N139" s="243" t="s">
        <v>1</v>
      </c>
      <c r="O139" s="213" t="s">
        <v>39</v>
      </c>
      <c r="P139" s="214">
        <f>I139+J139</f>
        <v>19</v>
      </c>
      <c r="Q139" s="214">
        <f>ROUND(I139*H139,2)</f>
        <v>0</v>
      </c>
      <c r="R139" s="214">
        <f>ROUND(J139*H139,2)</f>
        <v>4560</v>
      </c>
      <c r="S139" s="215">
        <v>0</v>
      </c>
      <c r="T139" s="215">
        <f>S139*H139</f>
        <v>0</v>
      </c>
      <c r="U139" s="215">
        <v>0</v>
      </c>
      <c r="V139" s="215">
        <f>U139*H139</f>
        <v>0</v>
      </c>
      <c r="W139" s="215">
        <v>0</v>
      </c>
      <c r="X139" s="215">
        <f>W139*H139</f>
        <v>0</v>
      </c>
      <c r="Y139" s="216" t="s">
        <v>1</v>
      </c>
      <c r="Z139" s="33"/>
      <c r="AA139" s="33"/>
      <c r="AB139" s="33"/>
      <c r="AC139" s="33"/>
      <c r="AD139" s="33"/>
      <c r="AE139" s="33"/>
      <c r="AR139" s="217" t="s">
        <v>220</v>
      </c>
      <c r="AT139" s="217" t="s">
        <v>193</v>
      </c>
      <c r="AU139" s="217" t="s">
        <v>86</v>
      </c>
      <c r="AY139" s="14" t="s">
        <v>183</v>
      </c>
      <c r="BE139" s="218">
        <f>IF(O139="základní",K139,0)</f>
        <v>4560</v>
      </c>
      <c r="BF139" s="218">
        <f>IF(O139="snížená",K139,0)</f>
        <v>0</v>
      </c>
      <c r="BG139" s="218">
        <f>IF(O139="zákl. přenesená",K139,0)</f>
        <v>0</v>
      </c>
      <c r="BH139" s="218">
        <f>IF(O139="sníž. přenesená",K139,0)</f>
        <v>0</v>
      </c>
      <c r="BI139" s="218">
        <f>IF(O139="nulová",K139,0)</f>
        <v>0</v>
      </c>
      <c r="BJ139" s="14" t="s">
        <v>84</v>
      </c>
      <c r="BK139" s="218">
        <f>ROUND(P139*H139,2)</f>
        <v>4560</v>
      </c>
      <c r="BL139" s="14" t="s">
        <v>220</v>
      </c>
      <c r="BM139" s="217" t="s">
        <v>221</v>
      </c>
    </row>
    <row r="140" s="2" customFormat="1">
      <c r="A140" s="33"/>
      <c r="B140" s="34"/>
      <c r="C140" s="35"/>
      <c r="D140" s="219" t="s">
        <v>186</v>
      </c>
      <c r="E140" s="35"/>
      <c r="F140" s="220" t="s">
        <v>217</v>
      </c>
      <c r="G140" s="35"/>
      <c r="H140" s="35"/>
      <c r="I140" s="35"/>
      <c r="J140" s="35"/>
      <c r="K140" s="35"/>
      <c r="L140" s="35"/>
      <c r="M140" s="36"/>
      <c r="N140" s="246"/>
      <c r="O140" s="247"/>
      <c r="P140" s="248"/>
      <c r="Q140" s="248"/>
      <c r="R140" s="248"/>
      <c r="S140" s="248"/>
      <c r="T140" s="248"/>
      <c r="U140" s="248"/>
      <c r="V140" s="248"/>
      <c r="W140" s="248"/>
      <c r="X140" s="248"/>
      <c r="Y140" s="249"/>
      <c r="Z140" s="33"/>
      <c r="AA140" s="33"/>
      <c r="AB140" s="33"/>
      <c r="AC140" s="33"/>
      <c r="AD140" s="33"/>
      <c r="AE140" s="33"/>
      <c r="AT140" s="14" t="s">
        <v>186</v>
      </c>
      <c r="AU140" s="14" t="s">
        <v>86</v>
      </c>
    </row>
    <row r="141" s="2" customFormat="1" ht="6.96" customHeight="1">
      <c r="A141" s="33"/>
      <c r="B141" s="60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36"/>
      <c r="N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</sheetData>
  <sheetProtection sheet="1" autoFilter="0" formatColumns="0" formatRows="0" objects="1" scenarios="1" spinCount="100000" saltValue="EiUeWjQK+7V8W38s4c0FUqde2h3sIaQfo8LhSWq6cMNP2yF+sVfjEtvX2W1v7WXwzNUB3L4h4CX2/czBWxlLgQ==" hashValue="emWYN8hew9p1ewumwQJAiCOEgpBr+6K/RHNH2t+pLEJUqjI9oczJGJys3kHUWy6/flMdM68axzayXX0hFzYflA==" algorithmName="SHA-512" password="CC35"/>
  <autoFilter ref="C123:L14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" customWidth="1"/>
    <col min="10" max="10" width="20.17" style="1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4.17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86</v>
      </c>
    </row>
    <row r="4" s="1" customFormat="1" ht="24.96" customHeight="1">
      <c r="B4" s="17"/>
      <c r="D4" s="137" t="s">
        <v>142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2019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143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222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31. 7. 2019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tr">
        <f>IF('Rekapitulace stavby'!AN19="","",'Rekapitulace stavby'!AN19)</f>
        <v/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tr">
        <f>IF('Rekapitulace stavby'!E20="","",'Rekapitulace stavby'!E20)</f>
        <v xml:space="preserve"> </v>
      </c>
      <c r="F24" s="33"/>
      <c r="G24" s="33"/>
      <c r="H24" s="33"/>
      <c r="I24" s="139" t="s">
        <v>25</v>
      </c>
      <c r="J24" s="142" t="str">
        <f>IF('Rekapitulace stavby'!AN20="","",'Rekapitulace stavby'!AN20)</f>
        <v/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29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145</v>
      </c>
      <c r="E30" s="33"/>
      <c r="F30" s="33"/>
      <c r="G30" s="33"/>
      <c r="H30" s="33"/>
      <c r="I30" s="33"/>
      <c r="J30" s="33"/>
      <c r="K30" s="149">
        <f>K96</f>
        <v>236544.79999999999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31</v>
      </c>
      <c r="F31" s="33"/>
      <c r="G31" s="33"/>
      <c r="H31" s="33"/>
      <c r="I31" s="33"/>
      <c r="J31" s="33"/>
      <c r="K31" s="150">
        <f>I96</f>
        <v>215040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32</v>
      </c>
      <c r="F32" s="33"/>
      <c r="G32" s="33"/>
      <c r="H32" s="33"/>
      <c r="I32" s="33"/>
      <c r="J32" s="33"/>
      <c r="K32" s="150">
        <f>J96</f>
        <v>21504.799999999999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146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34</v>
      </c>
      <c r="E34" s="33"/>
      <c r="F34" s="33"/>
      <c r="G34" s="33"/>
      <c r="H34" s="33"/>
      <c r="I34" s="33"/>
      <c r="J34" s="33"/>
      <c r="K34" s="153">
        <f>ROUND(K30 + K33, 2)</f>
        <v>236544.79999999999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36</v>
      </c>
      <c r="G36" s="33"/>
      <c r="H36" s="33"/>
      <c r="I36" s="154" t="s">
        <v>35</v>
      </c>
      <c r="J36" s="33"/>
      <c r="K36" s="154" t="s">
        <v>37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38</v>
      </c>
      <c r="E37" s="139" t="s">
        <v>39</v>
      </c>
      <c r="F37" s="150">
        <f>ROUND((SUM(BE103:BE104) + SUM(BE124:BE142)),  2)</f>
        <v>236544.79999999999</v>
      </c>
      <c r="G37" s="33"/>
      <c r="H37" s="33"/>
      <c r="I37" s="156">
        <v>0.20999999999999999</v>
      </c>
      <c r="J37" s="33"/>
      <c r="K37" s="150">
        <f>ROUND(((SUM(BE103:BE104) + SUM(BE124:BE142))*I37),  2)</f>
        <v>49674.410000000003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40</v>
      </c>
      <c r="F38" s="150">
        <f>ROUND((SUM(BF103:BF104) + SUM(BF124:BF142)),  2)</f>
        <v>0</v>
      </c>
      <c r="G38" s="33"/>
      <c r="H38" s="33"/>
      <c r="I38" s="156">
        <v>0.14999999999999999</v>
      </c>
      <c r="J38" s="33"/>
      <c r="K38" s="150">
        <f>ROUND(((SUM(BF103:BF104) + SUM(BF124:BF142))*I38),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41</v>
      </c>
      <c r="F39" s="150">
        <f>ROUND((SUM(BG103:BG104) + SUM(BG124:BG142)),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42</v>
      </c>
      <c r="F40" s="150">
        <f>ROUND((SUM(BH103:BH104) + SUM(BH124:BH142)),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43</v>
      </c>
      <c r="F41" s="150">
        <f>ROUND((SUM(BI103:BI104) + SUM(BI124:BI142)),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44</v>
      </c>
      <c r="E43" s="159"/>
      <c r="F43" s="159"/>
      <c r="G43" s="160" t="s">
        <v>45</v>
      </c>
      <c r="H43" s="161" t="s">
        <v>46</v>
      </c>
      <c r="I43" s="159"/>
      <c r="J43" s="159"/>
      <c r="K43" s="162">
        <f>SUM(K34:K41)</f>
        <v>286219.20999999996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147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2019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143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PS02 - PZS km 132,453 trať Retz - Okříšky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31. 7. 2019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 xml:space="preserve"> 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148</v>
      </c>
      <c r="D94" s="133"/>
      <c r="E94" s="133"/>
      <c r="F94" s="133"/>
      <c r="G94" s="133"/>
      <c r="H94" s="133"/>
      <c r="I94" s="177" t="s">
        <v>149</v>
      </c>
      <c r="J94" s="177" t="s">
        <v>150</v>
      </c>
      <c r="K94" s="177" t="s">
        <v>151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152</v>
      </c>
      <c r="D96" s="35"/>
      <c r="E96" s="35"/>
      <c r="F96" s="35"/>
      <c r="G96" s="35"/>
      <c r="H96" s="35"/>
      <c r="I96" s="104">
        <f>Q124</f>
        <v>215040</v>
      </c>
      <c r="J96" s="104">
        <f>R124</f>
        <v>21504.799999999999</v>
      </c>
      <c r="K96" s="104">
        <f>K124</f>
        <v>236544.79999999999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153</v>
      </c>
    </row>
    <row r="97" s="9" customFormat="1" ht="24.96" customHeight="1">
      <c r="A97" s="9"/>
      <c r="B97" s="179"/>
      <c r="C97" s="180"/>
      <c r="D97" s="181" t="s">
        <v>154</v>
      </c>
      <c r="E97" s="182"/>
      <c r="F97" s="182"/>
      <c r="G97" s="182"/>
      <c r="H97" s="182"/>
      <c r="I97" s="183">
        <f>Q129</f>
        <v>0</v>
      </c>
      <c r="J97" s="183">
        <f>R129</f>
        <v>824</v>
      </c>
      <c r="K97" s="183">
        <f>K129</f>
        <v>824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155</v>
      </c>
      <c r="E98" s="182"/>
      <c r="F98" s="182"/>
      <c r="G98" s="182"/>
      <c r="H98" s="182"/>
      <c r="I98" s="183">
        <f>Q132</f>
        <v>0</v>
      </c>
      <c r="J98" s="183">
        <f>R132</f>
        <v>16120.799999999999</v>
      </c>
      <c r="K98" s="183">
        <f>K132</f>
        <v>16120.799999999999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156</v>
      </c>
      <c r="E99" s="182"/>
      <c r="F99" s="182"/>
      <c r="G99" s="182"/>
      <c r="H99" s="182"/>
      <c r="I99" s="183">
        <f>Q139</f>
        <v>0</v>
      </c>
      <c r="J99" s="183">
        <f>R139</f>
        <v>4560</v>
      </c>
      <c r="K99" s="183">
        <f>K139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157</v>
      </c>
      <c r="E100" s="188"/>
      <c r="F100" s="188"/>
      <c r="G100" s="188"/>
      <c r="H100" s="188"/>
      <c r="I100" s="189">
        <f>Q140</f>
        <v>0</v>
      </c>
      <c r="J100" s="189">
        <f>R140</f>
        <v>4560</v>
      </c>
      <c r="K100" s="189">
        <f>K140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158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38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141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236544.79999999999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159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2019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143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PS02 - PZS km 132,453 trať Retz - Okříšky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31. 7. 2019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5.1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 xml:space="preserve"> 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160</v>
      </c>
      <c r="D123" s="196" t="s">
        <v>59</v>
      </c>
      <c r="E123" s="196" t="s">
        <v>55</v>
      </c>
      <c r="F123" s="196" t="s">
        <v>56</v>
      </c>
      <c r="G123" s="196" t="s">
        <v>161</v>
      </c>
      <c r="H123" s="196" t="s">
        <v>162</v>
      </c>
      <c r="I123" s="196" t="s">
        <v>163</v>
      </c>
      <c r="J123" s="196" t="s">
        <v>164</v>
      </c>
      <c r="K123" s="196" t="s">
        <v>151</v>
      </c>
      <c r="L123" s="197" t="s">
        <v>165</v>
      </c>
      <c r="M123" s="198"/>
      <c r="N123" s="94" t="s">
        <v>1</v>
      </c>
      <c r="O123" s="95" t="s">
        <v>38</v>
      </c>
      <c r="P123" s="95" t="s">
        <v>166</v>
      </c>
      <c r="Q123" s="95" t="s">
        <v>167</v>
      </c>
      <c r="R123" s="95" t="s">
        <v>168</v>
      </c>
      <c r="S123" s="95" t="s">
        <v>169</v>
      </c>
      <c r="T123" s="95" t="s">
        <v>170</v>
      </c>
      <c r="U123" s="95" t="s">
        <v>171</v>
      </c>
      <c r="V123" s="95" t="s">
        <v>172</v>
      </c>
      <c r="W123" s="95" t="s">
        <v>173</v>
      </c>
      <c r="X123" s="95" t="s">
        <v>174</v>
      </c>
      <c r="Y123" s="96" t="s">
        <v>175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176</v>
      </c>
      <c r="D124" s="35"/>
      <c r="E124" s="35"/>
      <c r="F124" s="35"/>
      <c r="G124" s="35"/>
      <c r="H124" s="35"/>
      <c r="I124" s="35"/>
      <c r="J124" s="35"/>
      <c r="K124" s="199">
        <f>BK124</f>
        <v>236544.79999999999</v>
      </c>
      <c r="L124" s="35"/>
      <c r="M124" s="36"/>
      <c r="N124" s="97"/>
      <c r="O124" s="200"/>
      <c r="P124" s="98"/>
      <c r="Q124" s="201">
        <f>Q125+SUM(Q126:Q129)+Q132+Q139</f>
        <v>215040</v>
      </c>
      <c r="R124" s="201">
        <f>R125+SUM(R126:R129)+R132+R139</f>
        <v>21504.799999999999</v>
      </c>
      <c r="S124" s="98"/>
      <c r="T124" s="202">
        <f>T125+SUM(T126:T129)+T132+T139</f>
        <v>2</v>
      </c>
      <c r="U124" s="98"/>
      <c r="V124" s="202">
        <f>V125+SUM(V126:V129)+V132+V139</f>
        <v>0</v>
      </c>
      <c r="W124" s="98"/>
      <c r="X124" s="202">
        <f>X125+SUM(X126:X129)+X132+X139</f>
        <v>0</v>
      </c>
      <c r="Y124" s="99"/>
      <c r="Z124" s="33"/>
      <c r="AA124" s="33"/>
      <c r="AB124" s="33"/>
      <c r="AC124" s="33"/>
      <c r="AD124" s="33"/>
      <c r="AE124" s="33"/>
      <c r="AT124" s="14" t="s">
        <v>75</v>
      </c>
      <c r="AU124" s="14" t="s">
        <v>153</v>
      </c>
      <c r="BK124" s="203">
        <f>BK125+SUM(BK126:BK129)+BK132+BK139</f>
        <v>236544.79999999999</v>
      </c>
    </row>
    <row r="125" s="2" customFormat="1" ht="36" customHeight="1">
      <c r="A125" s="33"/>
      <c r="B125" s="34"/>
      <c r="C125" s="204" t="s">
        <v>84</v>
      </c>
      <c r="D125" s="204" t="s">
        <v>177</v>
      </c>
      <c r="E125" s="205" t="s">
        <v>223</v>
      </c>
      <c r="F125" s="206" t="s">
        <v>224</v>
      </c>
      <c r="G125" s="207" t="s">
        <v>180</v>
      </c>
      <c r="H125" s="208">
        <v>24</v>
      </c>
      <c r="I125" s="209">
        <v>8330</v>
      </c>
      <c r="J125" s="210"/>
      <c r="K125" s="209">
        <f>ROUND(P125*H125,2)</f>
        <v>199920</v>
      </c>
      <c r="L125" s="206" t="s">
        <v>181</v>
      </c>
      <c r="M125" s="211"/>
      <c r="N125" s="212" t="s">
        <v>1</v>
      </c>
      <c r="O125" s="213" t="s">
        <v>39</v>
      </c>
      <c r="P125" s="214">
        <f>I125+J125</f>
        <v>8330</v>
      </c>
      <c r="Q125" s="214">
        <f>ROUND(I125*H125,2)</f>
        <v>199920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182</v>
      </c>
      <c r="AT125" s="217" t="s">
        <v>177</v>
      </c>
      <c r="AU125" s="217" t="s">
        <v>76</v>
      </c>
      <c r="AY125" s="14" t="s">
        <v>183</v>
      </c>
      <c r="BE125" s="218">
        <f>IF(O125="základní",K125,0)</f>
        <v>199920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84</v>
      </c>
      <c r="BK125" s="218">
        <f>ROUND(P125*H125,2)</f>
        <v>199920</v>
      </c>
      <c r="BL125" s="14" t="s">
        <v>184</v>
      </c>
      <c r="BM125" s="217" t="s">
        <v>225</v>
      </c>
    </row>
    <row r="126" s="2" customFormat="1">
      <c r="A126" s="33"/>
      <c r="B126" s="34"/>
      <c r="C126" s="35"/>
      <c r="D126" s="219" t="s">
        <v>186</v>
      </c>
      <c r="E126" s="35"/>
      <c r="F126" s="220" t="s">
        <v>224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186</v>
      </c>
      <c r="AU126" s="14" t="s">
        <v>76</v>
      </c>
    </row>
    <row r="127" s="2" customFormat="1" ht="24" customHeight="1">
      <c r="A127" s="33"/>
      <c r="B127" s="34"/>
      <c r="C127" s="204" t="s">
        <v>86</v>
      </c>
      <c r="D127" s="204" t="s">
        <v>177</v>
      </c>
      <c r="E127" s="205" t="s">
        <v>187</v>
      </c>
      <c r="F127" s="206" t="s">
        <v>188</v>
      </c>
      <c r="G127" s="207" t="s">
        <v>180</v>
      </c>
      <c r="H127" s="208">
        <v>24</v>
      </c>
      <c r="I127" s="209">
        <v>630</v>
      </c>
      <c r="J127" s="210"/>
      <c r="K127" s="209">
        <f>ROUND(P127*H127,2)</f>
        <v>15120</v>
      </c>
      <c r="L127" s="206" t="s">
        <v>181</v>
      </c>
      <c r="M127" s="211"/>
      <c r="N127" s="212" t="s">
        <v>1</v>
      </c>
      <c r="O127" s="213" t="s">
        <v>39</v>
      </c>
      <c r="P127" s="214">
        <f>I127+J127</f>
        <v>630</v>
      </c>
      <c r="Q127" s="214">
        <f>ROUND(I127*H127,2)</f>
        <v>15120</v>
      </c>
      <c r="R127" s="214">
        <f>ROUND(J127*H127,2)</f>
        <v>0</v>
      </c>
      <c r="S127" s="215">
        <v>0</v>
      </c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1</v>
      </c>
      <c r="Z127" s="33"/>
      <c r="AA127" s="33"/>
      <c r="AB127" s="33"/>
      <c r="AC127" s="33"/>
      <c r="AD127" s="33"/>
      <c r="AE127" s="33"/>
      <c r="AR127" s="217" t="s">
        <v>182</v>
      </c>
      <c r="AT127" s="217" t="s">
        <v>177</v>
      </c>
      <c r="AU127" s="217" t="s">
        <v>76</v>
      </c>
      <c r="AY127" s="14" t="s">
        <v>183</v>
      </c>
      <c r="BE127" s="218">
        <f>IF(O127="základní",K127,0)</f>
        <v>15120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4" t="s">
        <v>84</v>
      </c>
      <c r="BK127" s="218">
        <f>ROUND(P127*H127,2)</f>
        <v>15120</v>
      </c>
      <c r="BL127" s="14" t="s">
        <v>184</v>
      </c>
      <c r="BM127" s="217" t="s">
        <v>226</v>
      </c>
    </row>
    <row r="128" s="2" customFormat="1">
      <c r="A128" s="33"/>
      <c r="B128" s="34"/>
      <c r="C128" s="35"/>
      <c r="D128" s="219" t="s">
        <v>186</v>
      </c>
      <c r="E128" s="35"/>
      <c r="F128" s="220" t="s">
        <v>188</v>
      </c>
      <c r="G128" s="35"/>
      <c r="H128" s="35"/>
      <c r="I128" s="35"/>
      <c r="J128" s="35"/>
      <c r="K128" s="35"/>
      <c r="L128" s="35"/>
      <c r="M128" s="36"/>
      <c r="N128" s="221"/>
      <c r="O128" s="222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3"/>
      <c r="AA128" s="33"/>
      <c r="AB128" s="33"/>
      <c r="AC128" s="33"/>
      <c r="AD128" s="33"/>
      <c r="AE128" s="33"/>
      <c r="AT128" s="14" t="s">
        <v>186</v>
      </c>
      <c r="AU128" s="14" t="s">
        <v>76</v>
      </c>
    </row>
    <row r="129" s="12" customFormat="1" ht="25.92" customHeight="1">
      <c r="A129" s="12"/>
      <c r="B129" s="223"/>
      <c r="C129" s="224"/>
      <c r="D129" s="225" t="s">
        <v>75</v>
      </c>
      <c r="E129" s="226" t="s">
        <v>190</v>
      </c>
      <c r="F129" s="226" t="s">
        <v>191</v>
      </c>
      <c r="G129" s="224"/>
      <c r="H129" s="224"/>
      <c r="I129" s="224"/>
      <c r="J129" s="224"/>
      <c r="K129" s="227">
        <f>BK129</f>
        <v>824</v>
      </c>
      <c r="L129" s="224"/>
      <c r="M129" s="228"/>
      <c r="N129" s="229"/>
      <c r="O129" s="230"/>
      <c r="P129" s="230"/>
      <c r="Q129" s="231">
        <f>SUM(Q130:Q131)</f>
        <v>0</v>
      </c>
      <c r="R129" s="231">
        <f>SUM(R130:R131)</f>
        <v>824</v>
      </c>
      <c r="S129" s="230"/>
      <c r="T129" s="232">
        <f>SUM(T130:T131)</f>
        <v>2</v>
      </c>
      <c r="U129" s="230"/>
      <c r="V129" s="232">
        <f>SUM(V130:V131)</f>
        <v>0</v>
      </c>
      <c r="W129" s="230"/>
      <c r="X129" s="232">
        <f>SUM(X130:X131)</f>
        <v>0</v>
      </c>
      <c r="Y129" s="233"/>
      <c r="Z129" s="12"/>
      <c r="AA129" s="12"/>
      <c r="AB129" s="12"/>
      <c r="AC129" s="12"/>
      <c r="AD129" s="12"/>
      <c r="AE129" s="12"/>
      <c r="AR129" s="234" t="s">
        <v>184</v>
      </c>
      <c r="AT129" s="235" t="s">
        <v>75</v>
      </c>
      <c r="AU129" s="235" t="s">
        <v>76</v>
      </c>
      <c r="AY129" s="234" t="s">
        <v>183</v>
      </c>
      <c r="BK129" s="236">
        <f>SUM(BK130:BK131)</f>
        <v>824</v>
      </c>
    </row>
    <row r="130" s="2" customFormat="1" ht="24" customHeight="1">
      <c r="A130" s="33"/>
      <c r="B130" s="34"/>
      <c r="C130" s="237" t="s">
        <v>215</v>
      </c>
      <c r="D130" s="237" t="s">
        <v>193</v>
      </c>
      <c r="E130" s="238" t="s">
        <v>194</v>
      </c>
      <c r="F130" s="239" t="s">
        <v>195</v>
      </c>
      <c r="G130" s="240" t="s">
        <v>196</v>
      </c>
      <c r="H130" s="241">
        <v>2</v>
      </c>
      <c r="I130" s="242">
        <v>0</v>
      </c>
      <c r="J130" s="242">
        <v>412</v>
      </c>
      <c r="K130" s="242">
        <f>ROUND(P130*H130,2)</f>
        <v>824</v>
      </c>
      <c r="L130" s="239" t="s">
        <v>197</v>
      </c>
      <c r="M130" s="36"/>
      <c r="N130" s="243" t="s">
        <v>1</v>
      </c>
      <c r="O130" s="213" t="s">
        <v>39</v>
      </c>
      <c r="P130" s="214">
        <f>I130+J130</f>
        <v>412</v>
      </c>
      <c r="Q130" s="214">
        <f>ROUND(I130*H130,2)</f>
        <v>0</v>
      </c>
      <c r="R130" s="214">
        <f>ROUND(J130*H130,2)</f>
        <v>824</v>
      </c>
      <c r="S130" s="215">
        <v>1</v>
      </c>
      <c r="T130" s="215">
        <f>S130*H130</f>
        <v>2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1</v>
      </c>
      <c r="Z130" s="33"/>
      <c r="AA130" s="33"/>
      <c r="AB130" s="33"/>
      <c r="AC130" s="33"/>
      <c r="AD130" s="33"/>
      <c r="AE130" s="33"/>
      <c r="AR130" s="217" t="s">
        <v>198</v>
      </c>
      <c r="AT130" s="217" t="s">
        <v>193</v>
      </c>
      <c r="AU130" s="217" t="s">
        <v>84</v>
      </c>
      <c r="AY130" s="14" t="s">
        <v>183</v>
      </c>
      <c r="BE130" s="218">
        <f>IF(O130="základní",K130,0)</f>
        <v>824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4" t="s">
        <v>84</v>
      </c>
      <c r="BK130" s="218">
        <f>ROUND(P130*H130,2)</f>
        <v>824</v>
      </c>
      <c r="BL130" s="14" t="s">
        <v>198</v>
      </c>
      <c r="BM130" s="217" t="s">
        <v>227</v>
      </c>
    </row>
    <row r="131" s="2" customFormat="1">
      <c r="A131" s="33"/>
      <c r="B131" s="34"/>
      <c r="C131" s="35"/>
      <c r="D131" s="219" t="s">
        <v>186</v>
      </c>
      <c r="E131" s="35"/>
      <c r="F131" s="220" t="s">
        <v>200</v>
      </c>
      <c r="G131" s="35"/>
      <c r="H131" s="35"/>
      <c r="I131" s="35"/>
      <c r="J131" s="35"/>
      <c r="K131" s="35"/>
      <c r="L131" s="35"/>
      <c r="M131" s="36"/>
      <c r="N131" s="221"/>
      <c r="O131" s="222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3"/>
      <c r="AA131" s="33"/>
      <c r="AB131" s="33"/>
      <c r="AC131" s="33"/>
      <c r="AD131" s="33"/>
      <c r="AE131" s="33"/>
      <c r="AT131" s="14" t="s">
        <v>186</v>
      </c>
      <c r="AU131" s="14" t="s">
        <v>84</v>
      </c>
    </row>
    <row r="132" s="12" customFormat="1" ht="25.92" customHeight="1">
      <c r="A132" s="12"/>
      <c r="B132" s="223"/>
      <c r="C132" s="224"/>
      <c r="D132" s="225" t="s">
        <v>75</v>
      </c>
      <c r="E132" s="226" t="s">
        <v>201</v>
      </c>
      <c r="F132" s="226" t="s">
        <v>202</v>
      </c>
      <c r="G132" s="224"/>
      <c r="H132" s="224"/>
      <c r="I132" s="224"/>
      <c r="J132" s="224"/>
      <c r="K132" s="227">
        <f>BK132</f>
        <v>16120.799999999999</v>
      </c>
      <c r="L132" s="224"/>
      <c r="M132" s="228"/>
      <c r="N132" s="229"/>
      <c r="O132" s="230"/>
      <c r="P132" s="230"/>
      <c r="Q132" s="231">
        <f>SUM(Q133:Q138)</f>
        <v>0</v>
      </c>
      <c r="R132" s="231">
        <f>SUM(R133:R138)</f>
        <v>16120.799999999999</v>
      </c>
      <c r="S132" s="230"/>
      <c r="T132" s="232">
        <f>SUM(T133:T138)</f>
        <v>0</v>
      </c>
      <c r="U132" s="230"/>
      <c r="V132" s="232">
        <f>SUM(V133:V138)</f>
        <v>0</v>
      </c>
      <c r="W132" s="230"/>
      <c r="X132" s="232">
        <f>SUM(X133:X138)</f>
        <v>0</v>
      </c>
      <c r="Y132" s="233"/>
      <c r="Z132" s="12"/>
      <c r="AA132" s="12"/>
      <c r="AB132" s="12"/>
      <c r="AC132" s="12"/>
      <c r="AD132" s="12"/>
      <c r="AE132" s="12"/>
      <c r="AR132" s="234" t="s">
        <v>184</v>
      </c>
      <c r="AT132" s="235" t="s">
        <v>75</v>
      </c>
      <c r="AU132" s="235" t="s">
        <v>76</v>
      </c>
      <c r="AY132" s="234" t="s">
        <v>183</v>
      </c>
      <c r="BK132" s="236">
        <f>SUM(BK133:BK138)</f>
        <v>16120.799999999999</v>
      </c>
    </row>
    <row r="133" s="2" customFormat="1" ht="24" customHeight="1">
      <c r="A133" s="33"/>
      <c r="B133" s="34"/>
      <c r="C133" s="237" t="s">
        <v>203</v>
      </c>
      <c r="D133" s="237" t="s">
        <v>193</v>
      </c>
      <c r="E133" s="238" t="s">
        <v>228</v>
      </c>
      <c r="F133" s="239" t="s">
        <v>229</v>
      </c>
      <c r="G133" s="240" t="s">
        <v>180</v>
      </c>
      <c r="H133" s="241">
        <v>24</v>
      </c>
      <c r="I133" s="242">
        <v>0</v>
      </c>
      <c r="J133" s="242">
        <v>352</v>
      </c>
      <c r="K133" s="242">
        <f>ROUND(P133*H133,2)</f>
        <v>8448</v>
      </c>
      <c r="L133" s="239" t="s">
        <v>181</v>
      </c>
      <c r="M133" s="36"/>
      <c r="N133" s="243" t="s">
        <v>1</v>
      </c>
      <c r="O133" s="213" t="s">
        <v>39</v>
      </c>
      <c r="P133" s="214">
        <f>I133+J133</f>
        <v>352</v>
      </c>
      <c r="Q133" s="214">
        <f>ROUND(I133*H133,2)</f>
        <v>0</v>
      </c>
      <c r="R133" s="214">
        <f>ROUND(J133*H133,2)</f>
        <v>8448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198</v>
      </c>
      <c r="AT133" s="217" t="s">
        <v>193</v>
      </c>
      <c r="AU133" s="217" t="s">
        <v>84</v>
      </c>
      <c r="AY133" s="14" t="s">
        <v>183</v>
      </c>
      <c r="BE133" s="218">
        <f>IF(O133="základní",K133,0)</f>
        <v>8448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84</v>
      </c>
      <c r="BK133" s="218">
        <f>ROUND(P133*H133,2)</f>
        <v>8448</v>
      </c>
      <c r="BL133" s="14" t="s">
        <v>198</v>
      </c>
      <c r="BM133" s="217" t="s">
        <v>230</v>
      </c>
    </row>
    <row r="134" s="2" customFormat="1">
      <c r="A134" s="33"/>
      <c r="B134" s="34"/>
      <c r="C134" s="35"/>
      <c r="D134" s="219" t="s">
        <v>186</v>
      </c>
      <c r="E134" s="35"/>
      <c r="F134" s="220" t="s">
        <v>231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186</v>
      </c>
      <c r="AU134" s="14" t="s">
        <v>84</v>
      </c>
    </row>
    <row r="135" s="2" customFormat="1" ht="24" customHeight="1">
      <c r="A135" s="33"/>
      <c r="B135" s="34"/>
      <c r="C135" s="237" t="s">
        <v>192</v>
      </c>
      <c r="D135" s="237" t="s">
        <v>193</v>
      </c>
      <c r="E135" s="238" t="s">
        <v>232</v>
      </c>
      <c r="F135" s="239" t="s">
        <v>233</v>
      </c>
      <c r="G135" s="240" t="s">
        <v>180</v>
      </c>
      <c r="H135" s="241">
        <v>24</v>
      </c>
      <c r="I135" s="242">
        <v>0</v>
      </c>
      <c r="J135" s="242">
        <v>26.699999999999999</v>
      </c>
      <c r="K135" s="242">
        <f>ROUND(P135*H135,2)</f>
        <v>640.79999999999995</v>
      </c>
      <c r="L135" s="239" t="s">
        <v>181</v>
      </c>
      <c r="M135" s="36"/>
      <c r="N135" s="243" t="s">
        <v>1</v>
      </c>
      <c r="O135" s="213" t="s">
        <v>39</v>
      </c>
      <c r="P135" s="214">
        <f>I135+J135</f>
        <v>26.699999999999999</v>
      </c>
      <c r="Q135" s="214">
        <f>ROUND(I135*H135,2)</f>
        <v>0</v>
      </c>
      <c r="R135" s="214">
        <f>ROUND(J135*H135,2)</f>
        <v>640.79999999999995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198</v>
      </c>
      <c r="AT135" s="217" t="s">
        <v>193</v>
      </c>
      <c r="AU135" s="217" t="s">
        <v>84</v>
      </c>
      <c r="AY135" s="14" t="s">
        <v>183</v>
      </c>
      <c r="BE135" s="218">
        <f>IF(O135="základní",K135,0)</f>
        <v>640.79999999999995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84</v>
      </c>
      <c r="BK135" s="218">
        <f>ROUND(P135*H135,2)</f>
        <v>640.79999999999995</v>
      </c>
      <c r="BL135" s="14" t="s">
        <v>198</v>
      </c>
      <c r="BM135" s="217" t="s">
        <v>234</v>
      </c>
    </row>
    <row r="136" s="2" customFormat="1">
      <c r="A136" s="33"/>
      <c r="B136" s="34"/>
      <c r="C136" s="35"/>
      <c r="D136" s="219" t="s">
        <v>186</v>
      </c>
      <c r="E136" s="35"/>
      <c r="F136" s="220" t="s">
        <v>233</v>
      </c>
      <c r="G136" s="35"/>
      <c r="H136" s="35"/>
      <c r="I136" s="35"/>
      <c r="J136" s="35"/>
      <c r="K136" s="35"/>
      <c r="L136" s="35"/>
      <c r="M136" s="36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3"/>
      <c r="AA136" s="33"/>
      <c r="AB136" s="33"/>
      <c r="AC136" s="33"/>
      <c r="AD136" s="33"/>
      <c r="AE136" s="33"/>
      <c r="AT136" s="14" t="s">
        <v>186</v>
      </c>
      <c r="AU136" s="14" t="s">
        <v>84</v>
      </c>
    </row>
    <row r="137" s="2" customFormat="1" ht="24" customHeight="1">
      <c r="A137" s="33"/>
      <c r="B137" s="34"/>
      <c r="C137" s="237" t="s">
        <v>184</v>
      </c>
      <c r="D137" s="237" t="s">
        <v>193</v>
      </c>
      <c r="E137" s="238" t="s">
        <v>235</v>
      </c>
      <c r="F137" s="239" t="s">
        <v>236</v>
      </c>
      <c r="G137" s="240" t="s">
        <v>180</v>
      </c>
      <c r="H137" s="241">
        <v>24</v>
      </c>
      <c r="I137" s="242">
        <v>0</v>
      </c>
      <c r="J137" s="242">
        <v>293</v>
      </c>
      <c r="K137" s="242">
        <f>ROUND(P137*H137,2)</f>
        <v>7032</v>
      </c>
      <c r="L137" s="239" t="s">
        <v>181</v>
      </c>
      <c r="M137" s="36"/>
      <c r="N137" s="243" t="s">
        <v>1</v>
      </c>
      <c r="O137" s="213" t="s">
        <v>39</v>
      </c>
      <c r="P137" s="214">
        <f>I137+J137</f>
        <v>293</v>
      </c>
      <c r="Q137" s="214">
        <f>ROUND(I137*H137,2)</f>
        <v>0</v>
      </c>
      <c r="R137" s="214">
        <f>ROUND(J137*H137,2)</f>
        <v>7032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198</v>
      </c>
      <c r="AT137" s="217" t="s">
        <v>193</v>
      </c>
      <c r="AU137" s="217" t="s">
        <v>84</v>
      </c>
      <c r="AY137" s="14" t="s">
        <v>183</v>
      </c>
      <c r="BE137" s="218">
        <f>IF(O137="základní",K137,0)</f>
        <v>7032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84</v>
      </c>
      <c r="BK137" s="218">
        <f>ROUND(P137*H137,2)</f>
        <v>7032</v>
      </c>
      <c r="BL137" s="14" t="s">
        <v>198</v>
      </c>
      <c r="BM137" s="217" t="s">
        <v>237</v>
      </c>
    </row>
    <row r="138" s="2" customFormat="1">
      <c r="A138" s="33"/>
      <c r="B138" s="34"/>
      <c r="C138" s="35"/>
      <c r="D138" s="219" t="s">
        <v>186</v>
      </c>
      <c r="E138" s="35"/>
      <c r="F138" s="220" t="s">
        <v>236</v>
      </c>
      <c r="G138" s="35"/>
      <c r="H138" s="35"/>
      <c r="I138" s="35"/>
      <c r="J138" s="35"/>
      <c r="K138" s="35"/>
      <c r="L138" s="35"/>
      <c r="M138" s="36"/>
      <c r="N138" s="221"/>
      <c r="O138" s="222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33"/>
      <c r="AA138" s="33"/>
      <c r="AB138" s="33"/>
      <c r="AC138" s="33"/>
      <c r="AD138" s="33"/>
      <c r="AE138" s="33"/>
      <c r="AT138" s="14" t="s">
        <v>186</v>
      </c>
      <c r="AU138" s="14" t="s">
        <v>84</v>
      </c>
    </row>
    <row r="139" s="12" customFormat="1" ht="25.92" customHeight="1">
      <c r="A139" s="12"/>
      <c r="B139" s="223"/>
      <c r="C139" s="224"/>
      <c r="D139" s="225" t="s">
        <v>75</v>
      </c>
      <c r="E139" s="226" t="s">
        <v>211</v>
      </c>
      <c r="F139" s="226" t="s">
        <v>212</v>
      </c>
      <c r="G139" s="224"/>
      <c r="H139" s="224"/>
      <c r="I139" s="224"/>
      <c r="J139" s="224"/>
      <c r="K139" s="227">
        <f>BK139</f>
        <v>4560</v>
      </c>
      <c r="L139" s="224"/>
      <c r="M139" s="228"/>
      <c r="N139" s="229"/>
      <c r="O139" s="230"/>
      <c r="P139" s="230"/>
      <c r="Q139" s="231">
        <f>Q140</f>
        <v>0</v>
      </c>
      <c r="R139" s="231">
        <f>R140</f>
        <v>4560</v>
      </c>
      <c r="S139" s="230"/>
      <c r="T139" s="232">
        <f>T140</f>
        <v>0</v>
      </c>
      <c r="U139" s="230"/>
      <c r="V139" s="232">
        <f>V140</f>
        <v>0</v>
      </c>
      <c r="W139" s="230"/>
      <c r="X139" s="232">
        <f>X140</f>
        <v>0</v>
      </c>
      <c r="Y139" s="233"/>
      <c r="Z139" s="12"/>
      <c r="AA139" s="12"/>
      <c r="AB139" s="12"/>
      <c r="AC139" s="12"/>
      <c r="AD139" s="12"/>
      <c r="AE139" s="12"/>
      <c r="AR139" s="234" t="s">
        <v>192</v>
      </c>
      <c r="AT139" s="235" t="s">
        <v>75</v>
      </c>
      <c r="AU139" s="235" t="s">
        <v>76</v>
      </c>
      <c r="AY139" s="234" t="s">
        <v>183</v>
      </c>
      <c r="BK139" s="236">
        <f>BK140</f>
        <v>4560</v>
      </c>
    </row>
    <row r="140" s="12" customFormat="1" ht="22.8" customHeight="1">
      <c r="A140" s="12"/>
      <c r="B140" s="223"/>
      <c r="C140" s="224"/>
      <c r="D140" s="225" t="s">
        <v>75</v>
      </c>
      <c r="E140" s="244" t="s">
        <v>213</v>
      </c>
      <c r="F140" s="244" t="s">
        <v>214</v>
      </c>
      <c r="G140" s="224"/>
      <c r="H140" s="224"/>
      <c r="I140" s="224"/>
      <c r="J140" s="224"/>
      <c r="K140" s="245">
        <f>BK140</f>
        <v>4560</v>
      </c>
      <c r="L140" s="224"/>
      <c r="M140" s="228"/>
      <c r="N140" s="229"/>
      <c r="O140" s="230"/>
      <c r="P140" s="230"/>
      <c r="Q140" s="231">
        <f>SUM(Q141:Q142)</f>
        <v>0</v>
      </c>
      <c r="R140" s="231">
        <f>SUM(R141:R142)</f>
        <v>4560</v>
      </c>
      <c r="S140" s="230"/>
      <c r="T140" s="232">
        <f>SUM(T141:T142)</f>
        <v>0</v>
      </c>
      <c r="U140" s="230"/>
      <c r="V140" s="232">
        <f>SUM(V141:V142)</f>
        <v>0</v>
      </c>
      <c r="W140" s="230"/>
      <c r="X140" s="232">
        <f>SUM(X141:X142)</f>
        <v>0</v>
      </c>
      <c r="Y140" s="233"/>
      <c r="Z140" s="12"/>
      <c r="AA140" s="12"/>
      <c r="AB140" s="12"/>
      <c r="AC140" s="12"/>
      <c r="AD140" s="12"/>
      <c r="AE140" s="12"/>
      <c r="AR140" s="234" t="s">
        <v>192</v>
      </c>
      <c r="AT140" s="235" t="s">
        <v>75</v>
      </c>
      <c r="AU140" s="235" t="s">
        <v>84</v>
      </c>
      <c r="AY140" s="234" t="s">
        <v>183</v>
      </c>
      <c r="BK140" s="236">
        <f>SUM(BK141:BK142)</f>
        <v>4560</v>
      </c>
    </row>
    <row r="141" s="2" customFormat="1" ht="24" customHeight="1">
      <c r="A141" s="33"/>
      <c r="B141" s="34"/>
      <c r="C141" s="237" t="s">
        <v>238</v>
      </c>
      <c r="D141" s="237" t="s">
        <v>193</v>
      </c>
      <c r="E141" s="238" t="s">
        <v>216</v>
      </c>
      <c r="F141" s="239" t="s">
        <v>217</v>
      </c>
      <c r="G141" s="240" t="s">
        <v>218</v>
      </c>
      <c r="H141" s="241">
        <v>240</v>
      </c>
      <c r="I141" s="242">
        <v>0</v>
      </c>
      <c r="J141" s="242">
        <v>19</v>
      </c>
      <c r="K141" s="242">
        <f>ROUND(P141*H141,2)</f>
        <v>4560</v>
      </c>
      <c r="L141" s="239" t="s">
        <v>219</v>
      </c>
      <c r="M141" s="36"/>
      <c r="N141" s="243" t="s">
        <v>1</v>
      </c>
      <c r="O141" s="213" t="s">
        <v>39</v>
      </c>
      <c r="P141" s="214">
        <f>I141+J141</f>
        <v>19</v>
      </c>
      <c r="Q141" s="214">
        <f>ROUND(I141*H141,2)</f>
        <v>0</v>
      </c>
      <c r="R141" s="214">
        <f>ROUND(J141*H141,2)</f>
        <v>4560</v>
      </c>
      <c r="S141" s="215">
        <v>0</v>
      </c>
      <c r="T141" s="215">
        <f>S141*H141</f>
        <v>0</v>
      </c>
      <c r="U141" s="215">
        <v>0</v>
      </c>
      <c r="V141" s="215">
        <f>U141*H141</f>
        <v>0</v>
      </c>
      <c r="W141" s="215">
        <v>0</v>
      </c>
      <c r="X141" s="215">
        <f>W141*H141</f>
        <v>0</v>
      </c>
      <c r="Y141" s="216" t="s">
        <v>1</v>
      </c>
      <c r="Z141" s="33"/>
      <c r="AA141" s="33"/>
      <c r="AB141" s="33"/>
      <c r="AC141" s="33"/>
      <c r="AD141" s="33"/>
      <c r="AE141" s="33"/>
      <c r="AR141" s="217" t="s">
        <v>220</v>
      </c>
      <c r="AT141" s="217" t="s">
        <v>193</v>
      </c>
      <c r="AU141" s="217" t="s">
        <v>86</v>
      </c>
      <c r="AY141" s="14" t="s">
        <v>183</v>
      </c>
      <c r="BE141" s="218">
        <f>IF(O141="základní",K141,0)</f>
        <v>4560</v>
      </c>
      <c r="BF141" s="218">
        <f>IF(O141="snížená",K141,0)</f>
        <v>0</v>
      </c>
      <c r="BG141" s="218">
        <f>IF(O141="zákl. přenesená",K141,0)</f>
        <v>0</v>
      </c>
      <c r="BH141" s="218">
        <f>IF(O141="sníž. přenesená",K141,0)</f>
        <v>0</v>
      </c>
      <c r="BI141" s="218">
        <f>IF(O141="nulová",K141,0)</f>
        <v>0</v>
      </c>
      <c r="BJ141" s="14" t="s">
        <v>84</v>
      </c>
      <c r="BK141" s="218">
        <f>ROUND(P141*H141,2)</f>
        <v>4560</v>
      </c>
      <c r="BL141" s="14" t="s">
        <v>220</v>
      </c>
      <c r="BM141" s="217" t="s">
        <v>239</v>
      </c>
    </row>
    <row r="142" s="2" customFormat="1">
      <c r="A142" s="33"/>
      <c r="B142" s="34"/>
      <c r="C142" s="35"/>
      <c r="D142" s="219" t="s">
        <v>186</v>
      </c>
      <c r="E142" s="35"/>
      <c r="F142" s="220" t="s">
        <v>217</v>
      </c>
      <c r="G142" s="35"/>
      <c r="H142" s="35"/>
      <c r="I142" s="35"/>
      <c r="J142" s="35"/>
      <c r="K142" s="35"/>
      <c r="L142" s="35"/>
      <c r="M142" s="36"/>
      <c r="N142" s="246"/>
      <c r="O142" s="247"/>
      <c r="P142" s="248"/>
      <c r="Q142" s="248"/>
      <c r="R142" s="248"/>
      <c r="S142" s="248"/>
      <c r="T142" s="248"/>
      <c r="U142" s="248"/>
      <c r="V142" s="248"/>
      <c r="W142" s="248"/>
      <c r="X142" s="248"/>
      <c r="Y142" s="249"/>
      <c r="Z142" s="33"/>
      <c r="AA142" s="33"/>
      <c r="AB142" s="33"/>
      <c r="AC142" s="33"/>
      <c r="AD142" s="33"/>
      <c r="AE142" s="33"/>
      <c r="AT142" s="14" t="s">
        <v>186</v>
      </c>
      <c r="AU142" s="14" t="s">
        <v>86</v>
      </c>
    </row>
    <row r="143" s="2" customFormat="1" ht="6.96" customHeight="1">
      <c r="A143" s="33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36"/>
      <c r="N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sheet="1" autoFilter="0" formatColumns="0" formatRows="0" objects="1" scenarios="1" spinCount="100000" saltValue="fMHmyORLgMXllipVHlEm6umAMJagsP8vb5frhFtvlCOr4Cofkpm4HPXEP0RIW5IlwK5VHgoCxLaY+faR0a0Kdg==" hashValue="jvnZV9C/Itf6pXDxkhIHc/cUInMQxtmjdFy5WTREFcKv/x225dqL5wLJEvhRUyHIVmBW9/++N1RCgzfQxtZUiw==" algorithmName="SHA-512" password="CC35"/>
  <autoFilter ref="C123:L14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" customWidth="1"/>
    <col min="10" max="10" width="20.17" style="1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4.17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86</v>
      </c>
    </row>
    <row r="4" s="1" customFormat="1" ht="24.96" customHeight="1">
      <c r="B4" s="17"/>
      <c r="D4" s="137" t="s">
        <v>142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2019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143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240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31. 7. 2019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tr">
        <f>IF('Rekapitulace stavby'!AN19="","",'Rekapitulace stavby'!AN19)</f>
        <v/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tr">
        <f>IF('Rekapitulace stavby'!E20="","",'Rekapitulace stavby'!E20)</f>
        <v xml:space="preserve"> </v>
      </c>
      <c r="F24" s="33"/>
      <c r="G24" s="33"/>
      <c r="H24" s="33"/>
      <c r="I24" s="139" t="s">
        <v>25</v>
      </c>
      <c r="J24" s="142" t="str">
        <f>IF('Rekapitulace stavby'!AN20="","",'Rekapitulace stavby'!AN20)</f>
        <v/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29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145</v>
      </c>
      <c r="E30" s="33"/>
      <c r="F30" s="33"/>
      <c r="G30" s="33"/>
      <c r="H30" s="33"/>
      <c r="I30" s="33"/>
      <c r="J30" s="33"/>
      <c r="K30" s="149">
        <f>K96</f>
        <v>373760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31</v>
      </c>
      <c r="F31" s="33"/>
      <c r="G31" s="33"/>
      <c r="H31" s="33"/>
      <c r="I31" s="33"/>
      <c r="J31" s="33"/>
      <c r="K31" s="150">
        <f>I96</f>
        <v>342400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32</v>
      </c>
      <c r="F32" s="33"/>
      <c r="G32" s="33"/>
      <c r="H32" s="33"/>
      <c r="I32" s="33"/>
      <c r="J32" s="33"/>
      <c r="K32" s="150">
        <f>J96</f>
        <v>31360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146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34</v>
      </c>
      <c r="E34" s="33"/>
      <c r="F34" s="33"/>
      <c r="G34" s="33"/>
      <c r="H34" s="33"/>
      <c r="I34" s="33"/>
      <c r="J34" s="33"/>
      <c r="K34" s="153">
        <f>ROUND(K30 + K33, 2)</f>
        <v>373760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36</v>
      </c>
      <c r="G36" s="33"/>
      <c r="H36" s="33"/>
      <c r="I36" s="154" t="s">
        <v>35</v>
      </c>
      <c r="J36" s="33"/>
      <c r="K36" s="154" t="s">
        <v>37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38</v>
      </c>
      <c r="E37" s="139" t="s">
        <v>39</v>
      </c>
      <c r="F37" s="150">
        <f>ROUND((SUM(BE103:BE104) + SUM(BE124:BE138)),  2)</f>
        <v>373760</v>
      </c>
      <c r="G37" s="33"/>
      <c r="H37" s="33"/>
      <c r="I37" s="156">
        <v>0.20999999999999999</v>
      </c>
      <c r="J37" s="33"/>
      <c r="K37" s="150">
        <f>ROUND(((SUM(BE103:BE104) + SUM(BE124:BE138))*I37),  2)</f>
        <v>78489.600000000006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40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41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42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43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44</v>
      </c>
      <c r="E43" s="159"/>
      <c r="F43" s="159"/>
      <c r="G43" s="160" t="s">
        <v>45</v>
      </c>
      <c r="H43" s="161" t="s">
        <v>46</v>
      </c>
      <c r="I43" s="159"/>
      <c r="J43" s="159"/>
      <c r="K43" s="162">
        <f>SUM(K34:K41)</f>
        <v>452249.59999999998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147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2019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143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PS03 - ŽST Dobronín ESA I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31. 7. 2019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 xml:space="preserve"> 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148</v>
      </c>
      <c r="D94" s="133"/>
      <c r="E94" s="133"/>
      <c r="F94" s="133"/>
      <c r="G94" s="133"/>
      <c r="H94" s="133"/>
      <c r="I94" s="177" t="s">
        <v>149</v>
      </c>
      <c r="J94" s="177" t="s">
        <v>150</v>
      </c>
      <c r="K94" s="177" t="s">
        <v>151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152</v>
      </c>
      <c r="D96" s="35"/>
      <c r="E96" s="35"/>
      <c r="F96" s="35"/>
      <c r="G96" s="35"/>
      <c r="H96" s="35"/>
      <c r="I96" s="104">
        <f>Q124</f>
        <v>342400</v>
      </c>
      <c r="J96" s="104">
        <f>R124</f>
        <v>31360</v>
      </c>
      <c r="K96" s="104">
        <f>K124</f>
        <v>373760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153</v>
      </c>
    </row>
    <row r="97" s="9" customFormat="1" ht="24.96" customHeight="1">
      <c r="A97" s="9"/>
      <c r="B97" s="179"/>
      <c r="C97" s="180"/>
      <c r="D97" s="181" t="s">
        <v>154</v>
      </c>
      <c r="E97" s="182"/>
      <c r="F97" s="182"/>
      <c r="G97" s="182"/>
      <c r="H97" s="182"/>
      <c r="I97" s="183">
        <f>Q127</f>
        <v>0</v>
      </c>
      <c r="J97" s="183">
        <f>R127</f>
        <v>1648</v>
      </c>
      <c r="K97" s="183">
        <f>K127</f>
        <v>1648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155</v>
      </c>
      <c r="E98" s="182"/>
      <c r="F98" s="182"/>
      <c r="G98" s="182"/>
      <c r="H98" s="182"/>
      <c r="I98" s="183">
        <f>Q130</f>
        <v>0</v>
      </c>
      <c r="J98" s="183">
        <f>R130</f>
        <v>25152</v>
      </c>
      <c r="K98" s="183">
        <f>K130</f>
        <v>25152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156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157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158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38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141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373760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159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2019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143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PS03 - ŽST Dobronín ESA I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31. 7. 2019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5.1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 xml:space="preserve"> 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160</v>
      </c>
      <c r="D123" s="196" t="s">
        <v>59</v>
      </c>
      <c r="E123" s="196" t="s">
        <v>55</v>
      </c>
      <c r="F123" s="196" t="s">
        <v>56</v>
      </c>
      <c r="G123" s="196" t="s">
        <v>161</v>
      </c>
      <c r="H123" s="196" t="s">
        <v>162</v>
      </c>
      <c r="I123" s="196" t="s">
        <v>163</v>
      </c>
      <c r="J123" s="196" t="s">
        <v>164</v>
      </c>
      <c r="K123" s="196" t="s">
        <v>151</v>
      </c>
      <c r="L123" s="197" t="s">
        <v>165</v>
      </c>
      <c r="M123" s="198"/>
      <c r="N123" s="94" t="s">
        <v>1</v>
      </c>
      <c r="O123" s="95" t="s">
        <v>38</v>
      </c>
      <c r="P123" s="95" t="s">
        <v>166</v>
      </c>
      <c r="Q123" s="95" t="s">
        <v>167</v>
      </c>
      <c r="R123" s="95" t="s">
        <v>168</v>
      </c>
      <c r="S123" s="95" t="s">
        <v>169</v>
      </c>
      <c r="T123" s="95" t="s">
        <v>170</v>
      </c>
      <c r="U123" s="95" t="s">
        <v>171</v>
      </c>
      <c r="V123" s="95" t="s">
        <v>172</v>
      </c>
      <c r="W123" s="95" t="s">
        <v>173</v>
      </c>
      <c r="X123" s="95" t="s">
        <v>174</v>
      </c>
      <c r="Y123" s="96" t="s">
        <v>175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176</v>
      </c>
      <c r="D124" s="35"/>
      <c r="E124" s="35"/>
      <c r="F124" s="35"/>
      <c r="G124" s="35"/>
      <c r="H124" s="35"/>
      <c r="I124" s="35"/>
      <c r="J124" s="35"/>
      <c r="K124" s="199">
        <f>BK124</f>
        <v>373760</v>
      </c>
      <c r="L124" s="35"/>
      <c r="M124" s="36"/>
      <c r="N124" s="97"/>
      <c r="O124" s="200"/>
      <c r="P124" s="98"/>
      <c r="Q124" s="201">
        <f>Q125+Q126+Q127+Q130+Q135</f>
        <v>342400</v>
      </c>
      <c r="R124" s="201">
        <f>R125+R126+R127+R130+R135</f>
        <v>31360</v>
      </c>
      <c r="S124" s="98"/>
      <c r="T124" s="202">
        <f>T125+T126+T127+T130+T135</f>
        <v>4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75</v>
      </c>
      <c r="AU124" s="14" t="s">
        <v>153</v>
      </c>
      <c r="BK124" s="203">
        <f>BK125+BK126+BK127+BK130+BK135</f>
        <v>373760</v>
      </c>
    </row>
    <row r="125" s="2" customFormat="1" ht="48" customHeight="1">
      <c r="A125" s="33"/>
      <c r="B125" s="34"/>
      <c r="C125" s="204" t="s">
        <v>84</v>
      </c>
      <c r="D125" s="204" t="s">
        <v>177</v>
      </c>
      <c r="E125" s="205" t="s">
        <v>241</v>
      </c>
      <c r="F125" s="206" t="s">
        <v>242</v>
      </c>
      <c r="G125" s="207" t="s">
        <v>180</v>
      </c>
      <c r="H125" s="208">
        <v>32</v>
      </c>
      <c r="I125" s="209">
        <v>10700</v>
      </c>
      <c r="J125" s="210"/>
      <c r="K125" s="209">
        <f>ROUND(P125*H125,2)</f>
        <v>342400</v>
      </c>
      <c r="L125" s="206" t="s">
        <v>181</v>
      </c>
      <c r="M125" s="211"/>
      <c r="N125" s="212" t="s">
        <v>1</v>
      </c>
      <c r="O125" s="213" t="s">
        <v>39</v>
      </c>
      <c r="P125" s="214">
        <f>I125+J125</f>
        <v>10700</v>
      </c>
      <c r="Q125" s="214">
        <f>ROUND(I125*H125,2)</f>
        <v>342400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243</v>
      </c>
      <c r="AT125" s="217" t="s">
        <v>177</v>
      </c>
      <c r="AU125" s="217" t="s">
        <v>76</v>
      </c>
      <c r="AY125" s="14" t="s">
        <v>183</v>
      </c>
      <c r="BE125" s="218">
        <f>IF(O125="základní",K125,0)</f>
        <v>342400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84</v>
      </c>
      <c r="BK125" s="218">
        <f>ROUND(P125*H125,2)</f>
        <v>342400</v>
      </c>
      <c r="BL125" s="14" t="s">
        <v>243</v>
      </c>
      <c r="BM125" s="217" t="s">
        <v>244</v>
      </c>
    </row>
    <row r="126" s="2" customFormat="1">
      <c r="A126" s="33"/>
      <c r="B126" s="34"/>
      <c r="C126" s="35"/>
      <c r="D126" s="219" t="s">
        <v>186</v>
      </c>
      <c r="E126" s="35"/>
      <c r="F126" s="220" t="s">
        <v>242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186</v>
      </c>
      <c r="AU126" s="14" t="s">
        <v>76</v>
      </c>
    </row>
    <row r="127" s="12" customFormat="1" ht="25.92" customHeight="1">
      <c r="A127" s="12"/>
      <c r="B127" s="223"/>
      <c r="C127" s="224"/>
      <c r="D127" s="225" t="s">
        <v>75</v>
      </c>
      <c r="E127" s="226" t="s">
        <v>190</v>
      </c>
      <c r="F127" s="226" t="s">
        <v>191</v>
      </c>
      <c r="G127" s="224"/>
      <c r="H127" s="224"/>
      <c r="I127" s="224"/>
      <c r="J127" s="224"/>
      <c r="K127" s="227">
        <f>BK127</f>
        <v>1648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1648</v>
      </c>
      <c r="S127" s="230"/>
      <c r="T127" s="232">
        <f>SUM(T128:T129)</f>
        <v>4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184</v>
      </c>
      <c r="AT127" s="235" t="s">
        <v>75</v>
      </c>
      <c r="AU127" s="235" t="s">
        <v>76</v>
      </c>
      <c r="AY127" s="234" t="s">
        <v>183</v>
      </c>
      <c r="BK127" s="236">
        <f>SUM(BK128:BK129)</f>
        <v>1648</v>
      </c>
    </row>
    <row r="128" s="2" customFormat="1" ht="24" customHeight="1">
      <c r="A128" s="33"/>
      <c r="B128" s="34"/>
      <c r="C128" s="237" t="s">
        <v>184</v>
      </c>
      <c r="D128" s="237" t="s">
        <v>193</v>
      </c>
      <c r="E128" s="238" t="s">
        <v>194</v>
      </c>
      <c r="F128" s="239" t="s">
        <v>195</v>
      </c>
      <c r="G128" s="240" t="s">
        <v>196</v>
      </c>
      <c r="H128" s="241">
        <v>4</v>
      </c>
      <c r="I128" s="242">
        <v>0</v>
      </c>
      <c r="J128" s="242">
        <v>412</v>
      </c>
      <c r="K128" s="242">
        <f>ROUND(P128*H128,2)</f>
        <v>1648</v>
      </c>
      <c r="L128" s="239" t="s">
        <v>197</v>
      </c>
      <c r="M128" s="36"/>
      <c r="N128" s="243" t="s">
        <v>1</v>
      </c>
      <c r="O128" s="213" t="s">
        <v>39</v>
      </c>
      <c r="P128" s="214">
        <f>I128+J128</f>
        <v>412</v>
      </c>
      <c r="Q128" s="214">
        <f>ROUND(I128*H128,2)</f>
        <v>0</v>
      </c>
      <c r="R128" s="214">
        <f>ROUND(J128*H128,2)</f>
        <v>1648</v>
      </c>
      <c r="S128" s="215">
        <v>1</v>
      </c>
      <c r="T128" s="215">
        <f>S128*H128</f>
        <v>4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198</v>
      </c>
      <c r="AT128" s="217" t="s">
        <v>193</v>
      </c>
      <c r="AU128" s="217" t="s">
        <v>84</v>
      </c>
      <c r="AY128" s="14" t="s">
        <v>183</v>
      </c>
      <c r="BE128" s="218">
        <f>IF(O128="základní",K128,0)</f>
        <v>1648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84</v>
      </c>
      <c r="BK128" s="218">
        <f>ROUND(P128*H128,2)</f>
        <v>1648</v>
      </c>
      <c r="BL128" s="14" t="s">
        <v>198</v>
      </c>
      <c r="BM128" s="217" t="s">
        <v>245</v>
      </c>
    </row>
    <row r="129" s="2" customFormat="1">
      <c r="A129" s="33"/>
      <c r="B129" s="34"/>
      <c r="C129" s="35"/>
      <c r="D129" s="219" t="s">
        <v>186</v>
      </c>
      <c r="E129" s="35"/>
      <c r="F129" s="220" t="s">
        <v>200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186</v>
      </c>
      <c r="AU129" s="14" t="s">
        <v>84</v>
      </c>
    </row>
    <row r="130" s="12" customFormat="1" ht="25.92" customHeight="1">
      <c r="A130" s="12"/>
      <c r="B130" s="223"/>
      <c r="C130" s="224"/>
      <c r="D130" s="225" t="s">
        <v>75</v>
      </c>
      <c r="E130" s="226" t="s">
        <v>201</v>
      </c>
      <c r="F130" s="226" t="s">
        <v>202</v>
      </c>
      <c r="G130" s="224"/>
      <c r="H130" s="224"/>
      <c r="I130" s="224"/>
      <c r="J130" s="224"/>
      <c r="K130" s="227">
        <f>BK130</f>
        <v>25152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25152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184</v>
      </c>
      <c r="AT130" s="235" t="s">
        <v>75</v>
      </c>
      <c r="AU130" s="235" t="s">
        <v>76</v>
      </c>
      <c r="AY130" s="234" t="s">
        <v>183</v>
      </c>
      <c r="BK130" s="236">
        <f>SUM(BK131:BK134)</f>
        <v>25152</v>
      </c>
    </row>
    <row r="131" s="2" customFormat="1" ht="24" customHeight="1">
      <c r="A131" s="33"/>
      <c r="B131" s="34"/>
      <c r="C131" s="237" t="s">
        <v>86</v>
      </c>
      <c r="D131" s="237" t="s">
        <v>193</v>
      </c>
      <c r="E131" s="238" t="s">
        <v>246</v>
      </c>
      <c r="F131" s="239" t="s">
        <v>247</v>
      </c>
      <c r="G131" s="240" t="s">
        <v>180</v>
      </c>
      <c r="H131" s="241">
        <v>32</v>
      </c>
      <c r="I131" s="242">
        <v>0</v>
      </c>
      <c r="J131" s="242">
        <v>418</v>
      </c>
      <c r="K131" s="242">
        <f>ROUND(P131*H131,2)</f>
        <v>13376</v>
      </c>
      <c r="L131" s="239" t="s">
        <v>181</v>
      </c>
      <c r="M131" s="36"/>
      <c r="N131" s="243" t="s">
        <v>1</v>
      </c>
      <c r="O131" s="213" t="s">
        <v>39</v>
      </c>
      <c r="P131" s="214">
        <f>I131+J131</f>
        <v>418</v>
      </c>
      <c r="Q131" s="214">
        <f>ROUND(I131*H131,2)</f>
        <v>0</v>
      </c>
      <c r="R131" s="214">
        <f>ROUND(J131*H131,2)</f>
        <v>13376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198</v>
      </c>
      <c r="AT131" s="217" t="s">
        <v>193</v>
      </c>
      <c r="AU131" s="217" t="s">
        <v>84</v>
      </c>
      <c r="AY131" s="14" t="s">
        <v>183</v>
      </c>
      <c r="BE131" s="218">
        <f>IF(O131="základní",K131,0)</f>
        <v>13376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84</v>
      </c>
      <c r="BK131" s="218">
        <f>ROUND(P131*H131,2)</f>
        <v>13376</v>
      </c>
      <c r="BL131" s="14" t="s">
        <v>198</v>
      </c>
      <c r="BM131" s="217" t="s">
        <v>248</v>
      </c>
    </row>
    <row r="132" s="2" customFormat="1">
      <c r="A132" s="33"/>
      <c r="B132" s="34"/>
      <c r="C132" s="35"/>
      <c r="D132" s="219" t="s">
        <v>186</v>
      </c>
      <c r="E132" s="35"/>
      <c r="F132" s="220" t="s">
        <v>249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186</v>
      </c>
      <c r="AU132" s="14" t="s">
        <v>84</v>
      </c>
    </row>
    <row r="133" s="2" customFormat="1" ht="24" customHeight="1">
      <c r="A133" s="33"/>
      <c r="B133" s="34"/>
      <c r="C133" s="237" t="s">
        <v>203</v>
      </c>
      <c r="D133" s="237" t="s">
        <v>193</v>
      </c>
      <c r="E133" s="238" t="s">
        <v>250</v>
      </c>
      <c r="F133" s="239" t="s">
        <v>251</v>
      </c>
      <c r="G133" s="240" t="s">
        <v>180</v>
      </c>
      <c r="H133" s="241">
        <v>32</v>
      </c>
      <c r="I133" s="242">
        <v>0</v>
      </c>
      <c r="J133" s="242">
        <v>368</v>
      </c>
      <c r="K133" s="242">
        <f>ROUND(P133*H133,2)</f>
        <v>11776</v>
      </c>
      <c r="L133" s="239" t="s">
        <v>181</v>
      </c>
      <c r="M133" s="36"/>
      <c r="N133" s="243" t="s">
        <v>1</v>
      </c>
      <c r="O133" s="213" t="s">
        <v>39</v>
      </c>
      <c r="P133" s="214">
        <f>I133+J133</f>
        <v>368</v>
      </c>
      <c r="Q133" s="214">
        <f>ROUND(I133*H133,2)</f>
        <v>0</v>
      </c>
      <c r="R133" s="214">
        <f>ROUND(J133*H133,2)</f>
        <v>11776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198</v>
      </c>
      <c r="AT133" s="217" t="s">
        <v>193</v>
      </c>
      <c r="AU133" s="217" t="s">
        <v>84</v>
      </c>
      <c r="AY133" s="14" t="s">
        <v>183</v>
      </c>
      <c r="BE133" s="218">
        <f>IF(O133="základní",K133,0)</f>
        <v>11776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84</v>
      </c>
      <c r="BK133" s="218">
        <f>ROUND(P133*H133,2)</f>
        <v>11776</v>
      </c>
      <c r="BL133" s="14" t="s">
        <v>198</v>
      </c>
      <c r="BM133" s="217" t="s">
        <v>252</v>
      </c>
    </row>
    <row r="134" s="2" customFormat="1">
      <c r="A134" s="33"/>
      <c r="B134" s="34"/>
      <c r="C134" s="35"/>
      <c r="D134" s="219" t="s">
        <v>186</v>
      </c>
      <c r="E134" s="35"/>
      <c r="F134" s="220" t="s">
        <v>251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186</v>
      </c>
      <c r="AU134" s="14" t="s">
        <v>84</v>
      </c>
    </row>
    <row r="135" s="12" customFormat="1" ht="25.92" customHeight="1">
      <c r="A135" s="12"/>
      <c r="B135" s="223"/>
      <c r="C135" s="224"/>
      <c r="D135" s="225" t="s">
        <v>75</v>
      </c>
      <c r="E135" s="226" t="s">
        <v>211</v>
      </c>
      <c r="F135" s="226" t="s">
        <v>212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192</v>
      </c>
      <c r="AT135" s="235" t="s">
        <v>75</v>
      </c>
      <c r="AU135" s="235" t="s">
        <v>76</v>
      </c>
      <c r="AY135" s="234" t="s">
        <v>183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75</v>
      </c>
      <c r="E136" s="244" t="s">
        <v>213</v>
      </c>
      <c r="F136" s="244" t="s">
        <v>214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192</v>
      </c>
      <c r="AT136" s="235" t="s">
        <v>75</v>
      </c>
      <c r="AU136" s="235" t="s">
        <v>84</v>
      </c>
      <c r="AY136" s="234" t="s">
        <v>183</v>
      </c>
      <c r="BK136" s="236">
        <f>SUM(BK137:BK138)</f>
        <v>4560</v>
      </c>
    </row>
    <row r="137" s="2" customFormat="1" ht="24" customHeight="1">
      <c r="A137" s="33"/>
      <c r="B137" s="34"/>
      <c r="C137" s="237" t="s">
        <v>192</v>
      </c>
      <c r="D137" s="237" t="s">
        <v>193</v>
      </c>
      <c r="E137" s="238" t="s">
        <v>216</v>
      </c>
      <c r="F137" s="239" t="s">
        <v>217</v>
      </c>
      <c r="G137" s="240" t="s">
        <v>218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219</v>
      </c>
      <c r="M137" s="36"/>
      <c r="N137" s="243" t="s">
        <v>1</v>
      </c>
      <c r="O137" s="213" t="s">
        <v>39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220</v>
      </c>
      <c r="AT137" s="217" t="s">
        <v>193</v>
      </c>
      <c r="AU137" s="217" t="s">
        <v>86</v>
      </c>
      <c r="AY137" s="14" t="s">
        <v>183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84</v>
      </c>
      <c r="BK137" s="218">
        <f>ROUND(P137*H137,2)</f>
        <v>4560</v>
      </c>
      <c r="BL137" s="14" t="s">
        <v>220</v>
      </c>
      <c r="BM137" s="217" t="s">
        <v>253</v>
      </c>
    </row>
    <row r="138" s="2" customFormat="1">
      <c r="A138" s="33"/>
      <c r="B138" s="34"/>
      <c r="C138" s="35"/>
      <c r="D138" s="219" t="s">
        <v>186</v>
      </c>
      <c r="E138" s="35"/>
      <c r="F138" s="220" t="s">
        <v>217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186</v>
      </c>
      <c r="AU138" s="14" t="s">
        <v>86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irZSCyzBVh/L2aWQUrdNFG0wWtQpj15boWY4eV6y6lLX2zp8JMp3ey/q3zinMSzuDGn46yYKU7eKnpipuv1jWg==" hashValue="rHA9v/9QyH2VRF3Hf6c233NkDN+nnGAOniF+eP+cHXmaiMqJDALOlSr5Biwxz+WMGMXNRWiN4/byQHJvuTFHEA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" customWidth="1"/>
    <col min="10" max="10" width="20.17" style="1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4.17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86</v>
      </c>
    </row>
    <row r="4" s="1" customFormat="1" ht="24.96" customHeight="1">
      <c r="B4" s="17"/>
      <c r="D4" s="137" t="s">
        <v>142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2019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143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254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31. 7. 2019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tr">
        <f>IF('Rekapitulace stavby'!AN19="","",'Rekapitulace stavby'!AN19)</f>
        <v/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tr">
        <f>IF('Rekapitulace stavby'!E20="","",'Rekapitulace stavby'!E20)</f>
        <v xml:space="preserve"> </v>
      </c>
      <c r="F24" s="33"/>
      <c r="G24" s="33"/>
      <c r="H24" s="33"/>
      <c r="I24" s="139" t="s">
        <v>25</v>
      </c>
      <c r="J24" s="142" t="str">
        <f>IF('Rekapitulace stavby'!AN20="","",'Rekapitulace stavby'!AN20)</f>
        <v/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29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145</v>
      </c>
      <c r="E30" s="33"/>
      <c r="F30" s="33"/>
      <c r="G30" s="33"/>
      <c r="H30" s="33"/>
      <c r="I30" s="33"/>
      <c r="J30" s="33"/>
      <c r="K30" s="149">
        <f>K96</f>
        <v>373760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31</v>
      </c>
      <c r="F31" s="33"/>
      <c r="G31" s="33"/>
      <c r="H31" s="33"/>
      <c r="I31" s="33"/>
      <c r="J31" s="33"/>
      <c r="K31" s="150">
        <f>I96</f>
        <v>342400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32</v>
      </c>
      <c r="F32" s="33"/>
      <c r="G32" s="33"/>
      <c r="H32" s="33"/>
      <c r="I32" s="33"/>
      <c r="J32" s="33"/>
      <c r="K32" s="150">
        <f>J96</f>
        <v>31360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146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34</v>
      </c>
      <c r="E34" s="33"/>
      <c r="F34" s="33"/>
      <c r="G34" s="33"/>
      <c r="H34" s="33"/>
      <c r="I34" s="33"/>
      <c r="J34" s="33"/>
      <c r="K34" s="153">
        <f>ROUND(K30 + K33, 2)</f>
        <v>373760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36</v>
      </c>
      <c r="G36" s="33"/>
      <c r="H36" s="33"/>
      <c r="I36" s="154" t="s">
        <v>35</v>
      </c>
      <c r="J36" s="33"/>
      <c r="K36" s="154" t="s">
        <v>37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38</v>
      </c>
      <c r="E37" s="139" t="s">
        <v>39</v>
      </c>
      <c r="F37" s="150">
        <f>ROUND((SUM(BE103:BE104) + SUM(BE124:BE138)),  2)</f>
        <v>373760</v>
      </c>
      <c r="G37" s="33"/>
      <c r="H37" s="33"/>
      <c r="I37" s="156">
        <v>0.20999999999999999</v>
      </c>
      <c r="J37" s="33"/>
      <c r="K37" s="150">
        <f>ROUND(((SUM(BE103:BE104) + SUM(BE124:BE138))*I37),  2)</f>
        <v>78489.600000000006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40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41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42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43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44</v>
      </c>
      <c r="E43" s="159"/>
      <c r="F43" s="159"/>
      <c r="G43" s="160" t="s">
        <v>45</v>
      </c>
      <c r="H43" s="161" t="s">
        <v>46</v>
      </c>
      <c r="I43" s="159"/>
      <c r="J43" s="159"/>
      <c r="K43" s="162">
        <f>SUM(K34:K41)</f>
        <v>452249.59999999998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147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2019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143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PS04 - ŽST Dobronín ESA II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31. 7. 2019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 xml:space="preserve"> 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148</v>
      </c>
      <c r="D94" s="133"/>
      <c r="E94" s="133"/>
      <c r="F94" s="133"/>
      <c r="G94" s="133"/>
      <c r="H94" s="133"/>
      <c r="I94" s="177" t="s">
        <v>149</v>
      </c>
      <c r="J94" s="177" t="s">
        <v>150</v>
      </c>
      <c r="K94" s="177" t="s">
        <v>151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152</v>
      </c>
      <c r="D96" s="35"/>
      <c r="E96" s="35"/>
      <c r="F96" s="35"/>
      <c r="G96" s="35"/>
      <c r="H96" s="35"/>
      <c r="I96" s="104">
        <f>Q124</f>
        <v>342400</v>
      </c>
      <c r="J96" s="104">
        <f>R124</f>
        <v>31360</v>
      </c>
      <c r="K96" s="104">
        <f>K124</f>
        <v>373760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153</v>
      </c>
    </row>
    <row r="97" s="9" customFormat="1" ht="24.96" customHeight="1">
      <c r="A97" s="9"/>
      <c r="B97" s="179"/>
      <c r="C97" s="180"/>
      <c r="D97" s="181" t="s">
        <v>154</v>
      </c>
      <c r="E97" s="182"/>
      <c r="F97" s="182"/>
      <c r="G97" s="182"/>
      <c r="H97" s="182"/>
      <c r="I97" s="183">
        <f>Q125</f>
        <v>0</v>
      </c>
      <c r="J97" s="183">
        <f>R125</f>
        <v>1648</v>
      </c>
      <c r="K97" s="183">
        <f>K125</f>
        <v>1648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155</v>
      </c>
      <c r="E98" s="182"/>
      <c r="F98" s="182"/>
      <c r="G98" s="182"/>
      <c r="H98" s="182"/>
      <c r="I98" s="183">
        <f>Q128</f>
        <v>342400</v>
      </c>
      <c r="J98" s="183">
        <f>R128</f>
        <v>25152</v>
      </c>
      <c r="K98" s="183">
        <f>K128</f>
        <v>367552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156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157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158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38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141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373760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159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2019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143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PS04 - ŽST Dobronín ESA II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31. 7. 2019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5.1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 xml:space="preserve"> 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160</v>
      </c>
      <c r="D123" s="196" t="s">
        <v>59</v>
      </c>
      <c r="E123" s="196" t="s">
        <v>55</v>
      </c>
      <c r="F123" s="196" t="s">
        <v>56</v>
      </c>
      <c r="G123" s="196" t="s">
        <v>161</v>
      </c>
      <c r="H123" s="196" t="s">
        <v>162</v>
      </c>
      <c r="I123" s="196" t="s">
        <v>163</v>
      </c>
      <c r="J123" s="196" t="s">
        <v>164</v>
      </c>
      <c r="K123" s="196" t="s">
        <v>151</v>
      </c>
      <c r="L123" s="197" t="s">
        <v>165</v>
      </c>
      <c r="M123" s="198"/>
      <c r="N123" s="94" t="s">
        <v>1</v>
      </c>
      <c r="O123" s="95" t="s">
        <v>38</v>
      </c>
      <c r="P123" s="95" t="s">
        <v>166</v>
      </c>
      <c r="Q123" s="95" t="s">
        <v>167</v>
      </c>
      <c r="R123" s="95" t="s">
        <v>168</v>
      </c>
      <c r="S123" s="95" t="s">
        <v>169</v>
      </c>
      <c r="T123" s="95" t="s">
        <v>170</v>
      </c>
      <c r="U123" s="95" t="s">
        <v>171</v>
      </c>
      <c r="V123" s="95" t="s">
        <v>172</v>
      </c>
      <c r="W123" s="95" t="s">
        <v>173</v>
      </c>
      <c r="X123" s="95" t="s">
        <v>174</v>
      </c>
      <c r="Y123" s="96" t="s">
        <v>175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176</v>
      </c>
      <c r="D124" s="35"/>
      <c r="E124" s="35"/>
      <c r="F124" s="35"/>
      <c r="G124" s="35"/>
      <c r="H124" s="35"/>
      <c r="I124" s="35"/>
      <c r="J124" s="35"/>
      <c r="K124" s="199">
        <f>BK124</f>
        <v>373760</v>
      </c>
      <c r="L124" s="35"/>
      <c r="M124" s="36"/>
      <c r="N124" s="97"/>
      <c r="O124" s="200"/>
      <c r="P124" s="98"/>
      <c r="Q124" s="201">
        <f>Q125+Q128+Q135</f>
        <v>342400</v>
      </c>
      <c r="R124" s="201">
        <f>R125+R128+R135</f>
        <v>31360</v>
      </c>
      <c r="S124" s="98"/>
      <c r="T124" s="202">
        <f>T125+T128+T135</f>
        <v>4</v>
      </c>
      <c r="U124" s="98"/>
      <c r="V124" s="202">
        <f>V125+V128+V135</f>
        <v>0</v>
      </c>
      <c r="W124" s="98"/>
      <c r="X124" s="202">
        <f>X125+X128+X135</f>
        <v>0</v>
      </c>
      <c r="Y124" s="99"/>
      <c r="Z124" s="33"/>
      <c r="AA124" s="33"/>
      <c r="AB124" s="33"/>
      <c r="AC124" s="33"/>
      <c r="AD124" s="33"/>
      <c r="AE124" s="33"/>
      <c r="AT124" s="14" t="s">
        <v>75</v>
      </c>
      <c r="AU124" s="14" t="s">
        <v>153</v>
      </c>
      <c r="BK124" s="203">
        <f>BK125+BK128+BK135</f>
        <v>373760</v>
      </c>
    </row>
    <row r="125" s="12" customFormat="1" ht="25.92" customHeight="1">
      <c r="A125" s="12"/>
      <c r="B125" s="223"/>
      <c r="C125" s="224"/>
      <c r="D125" s="225" t="s">
        <v>75</v>
      </c>
      <c r="E125" s="226" t="s">
        <v>190</v>
      </c>
      <c r="F125" s="226" t="s">
        <v>191</v>
      </c>
      <c r="G125" s="224"/>
      <c r="H125" s="224"/>
      <c r="I125" s="224"/>
      <c r="J125" s="224"/>
      <c r="K125" s="227">
        <f>BK125</f>
        <v>1648</v>
      </c>
      <c r="L125" s="224"/>
      <c r="M125" s="228"/>
      <c r="N125" s="229"/>
      <c r="O125" s="230"/>
      <c r="P125" s="230"/>
      <c r="Q125" s="231">
        <f>SUM(Q126:Q127)</f>
        <v>0</v>
      </c>
      <c r="R125" s="231">
        <f>SUM(R126:R127)</f>
        <v>1648</v>
      </c>
      <c r="S125" s="230"/>
      <c r="T125" s="232">
        <f>SUM(T126:T127)</f>
        <v>4</v>
      </c>
      <c r="U125" s="230"/>
      <c r="V125" s="232">
        <f>SUM(V126:V127)</f>
        <v>0</v>
      </c>
      <c r="W125" s="230"/>
      <c r="X125" s="232">
        <f>SUM(X126:X127)</f>
        <v>0</v>
      </c>
      <c r="Y125" s="233"/>
      <c r="Z125" s="12"/>
      <c r="AA125" s="12"/>
      <c r="AB125" s="12"/>
      <c r="AC125" s="12"/>
      <c r="AD125" s="12"/>
      <c r="AE125" s="12"/>
      <c r="AR125" s="234" t="s">
        <v>184</v>
      </c>
      <c r="AT125" s="235" t="s">
        <v>75</v>
      </c>
      <c r="AU125" s="235" t="s">
        <v>76</v>
      </c>
      <c r="AY125" s="234" t="s">
        <v>183</v>
      </c>
      <c r="BK125" s="236">
        <f>SUM(BK126:BK127)</f>
        <v>1648</v>
      </c>
    </row>
    <row r="126" s="2" customFormat="1" ht="24" customHeight="1">
      <c r="A126" s="33"/>
      <c r="B126" s="34"/>
      <c r="C126" s="237" t="s">
        <v>184</v>
      </c>
      <c r="D126" s="237" t="s">
        <v>193</v>
      </c>
      <c r="E126" s="238" t="s">
        <v>194</v>
      </c>
      <c r="F126" s="239" t="s">
        <v>195</v>
      </c>
      <c r="G126" s="240" t="s">
        <v>196</v>
      </c>
      <c r="H126" s="241">
        <v>4</v>
      </c>
      <c r="I126" s="242">
        <v>0</v>
      </c>
      <c r="J126" s="242">
        <v>412</v>
      </c>
      <c r="K126" s="242">
        <f>ROUND(P126*H126,2)</f>
        <v>1648</v>
      </c>
      <c r="L126" s="239" t="s">
        <v>197</v>
      </c>
      <c r="M126" s="36"/>
      <c r="N126" s="243" t="s">
        <v>1</v>
      </c>
      <c r="O126" s="213" t="s">
        <v>39</v>
      </c>
      <c r="P126" s="214">
        <f>I126+J126</f>
        <v>412</v>
      </c>
      <c r="Q126" s="214">
        <f>ROUND(I126*H126,2)</f>
        <v>0</v>
      </c>
      <c r="R126" s="214">
        <f>ROUND(J126*H126,2)</f>
        <v>1648</v>
      </c>
      <c r="S126" s="215">
        <v>1</v>
      </c>
      <c r="T126" s="215">
        <f>S126*H126</f>
        <v>4</v>
      </c>
      <c r="U126" s="215">
        <v>0</v>
      </c>
      <c r="V126" s="215">
        <f>U126*H126</f>
        <v>0</v>
      </c>
      <c r="W126" s="215">
        <v>0</v>
      </c>
      <c r="X126" s="215">
        <f>W126*H126</f>
        <v>0</v>
      </c>
      <c r="Y126" s="216" t="s">
        <v>1</v>
      </c>
      <c r="Z126" s="33"/>
      <c r="AA126" s="33"/>
      <c r="AB126" s="33"/>
      <c r="AC126" s="33"/>
      <c r="AD126" s="33"/>
      <c r="AE126" s="33"/>
      <c r="AR126" s="217" t="s">
        <v>198</v>
      </c>
      <c r="AT126" s="217" t="s">
        <v>193</v>
      </c>
      <c r="AU126" s="217" t="s">
        <v>84</v>
      </c>
      <c r="AY126" s="14" t="s">
        <v>183</v>
      </c>
      <c r="BE126" s="218">
        <f>IF(O126="základní",K126,0)</f>
        <v>1648</v>
      </c>
      <c r="BF126" s="218">
        <f>IF(O126="snížená",K126,0)</f>
        <v>0</v>
      </c>
      <c r="BG126" s="218">
        <f>IF(O126="zákl. přenesená",K126,0)</f>
        <v>0</v>
      </c>
      <c r="BH126" s="218">
        <f>IF(O126="sníž. přenesená",K126,0)</f>
        <v>0</v>
      </c>
      <c r="BI126" s="218">
        <f>IF(O126="nulová",K126,0)</f>
        <v>0</v>
      </c>
      <c r="BJ126" s="14" t="s">
        <v>84</v>
      </c>
      <c r="BK126" s="218">
        <f>ROUND(P126*H126,2)</f>
        <v>1648</v>
      </c>
      <c r="BL126" s="14" t="s">
        <v>198</v>
      </c>
      <c r="BM126" s="217" t="s">
        <v>255</v>
      </c>
    </row>
    <row r="127" s="2" customFormat="1">
      <c r="A127" s="33"/>
      <c r="B127" s="34"/>
      <c r="C127" s="35"/>
      <c r="D127" s="219" t="s">
        <v>186</v>
      </c>
      <c r="E127" s="35"/>
      <c r="F127" s="220" t="s">
        <v>200</v>
      </c>
      <c r="G127" s="35"/>
      <c r="H127" s="35"/>
      <c r="I127" s="35"/>
      <c r="J127" s="35"/>
      <c r="K127" s="35"/>
      <c r="L127" s="35"/>
      <c r="M127" s="36"/>
      <c r="N127" s="221"/>
      <c r="O127" s="222"/>
      <c r="P127" s="85"/>
      <c r="Q127" s="85"/>
      <c r="R127" s="85"/>
      <c r="S127" s="85"/>
      <c r="T127" s="85"/>
      <c r="U127" s="85"/>
      <c r="V127" s="85"/>
      <c r="W127" s="85"/>
      <c r="X127" s="85"/>
      <c r="Y127" s="86"/>
      <c r="Z127" s="33"/>
      <c r="AA127" s="33"/>
      <c r="AB127" s="33"/>
      <c r="AC127" s="33"/>
      <c r="AD127" s="33"/>
      <c r="AE127" s="33"/>
      <c r="AT127" s="14" t="s">
        <v>186</v>
      </c>
      <c r="AU127" s="14" t="s">
        <v>84</v>
      </c>
    </row>
    <row r="128" s="12" customFormat="1" ht="25.92" customHeight="1">
      <c r="A128" s="12"/>
      <c r="B128" s="223"/>
      <c r="C128" s="224"/>
      <c r="D128" s="225" t="s">
        <v>75</v>
      </c>
      <c r="E128" s="226" t="s">
        <v>201</v>
      </c>
      <c r="F128" s="226" t="s">
        <v>202</v>
      </c>
      <c r="G128" s="224"/>
      <c r="H128" s="224"/>
      <c r="I128" s="224"/>
      <c r="J128" s="224"/>
      <c r="K128" s="227">
        <f>BK128</f>
        <v>367552</v>
      </c>
      <c r="L128" s="224"/>
      <c r="M128" s="228"/>
      <c r="N128" s="229"/>
      <c r="O128" s="230"/>
      <c r="P128" s="230"/>
      <c r="Q128" s="231">
        <f>SUM(Q129:Q134)</f>
        <v>342400</v>
      </c>
      <c r="R128" s="231">
        <f>SUM(R129:R134)</f>
        <v>25152</v>
      </c>
      <c r="S128" s="230"/>
      <c r="T128" s="232">
        <f>SUM(T129:T134)</f>
        <v>0</v>
      </c>
      <c r="U128" s="230"/>
      <c r="V128" s="232">
        <f>SUM(V129:V134)</f>
        <v>0</v>
      </c>
      <c r="W128" s="230"/>
      <c r="X128" s="232">
        <f>SUM(X129:X134)</f>
        <v>0</v>
      </c>
      <c r="Y128" s="233"/>
      <c r="Z128" s="12"/>
      <c r="AA128" s="12"/>
      <c r="AB128" s="12"/>
      <c r="AC128" s="12"/>
      <c r="AD128" s="12"/>
      <c r="AE128" s="12"/>
      <c r="AR128" s="234" t="s">
        <v>184</v>
      </c>
      <c r="AT128" s="235" t="s">
        <v>75</v>
      </c>
      <c r="AU128" s="235" t="s">
        <v>76</v>
      </c>
      <c r="AY128" s="234" t="s">
        <v>183</v>
      </c>
      <c r="BK128" s="236">
        <f>SUM(BK129:BK134)</f>
        <v>367552</v>
      </c>
    </row>
    <row r="129" s="2" customFormat="1" ht="24" customHeight="1">
      <c r="A129" s="33"/>
      <c r="B129" s="34"/>
      <c r="C129" s="237" t="s">
        <v>203</v>
      </c>
      <c r="D129" s="237" t="s">
        <v>193</v>
      </c>
      <c r="E129" s="238" t="s">
        <v>246</v>
      </c>
      <c r="F129" s="239" t="s">
        <v>247</v>
      </c>
      <c r="G129" s="240" t="s">
        <v>180</v>
      </c>
      <c r="H129" s="241">
        <v>32</v>
      </c>
      <c r="I129" s="242">
        <v>0</v>
      </c>
      <c r="J129" s="242">
        <v>418</v>
      </c>
      <c r="K129" s="242">
        <f>ROUND(P129*H129,2)</f>
        <v>13376</v>
      </c>
      <c r="L129" s="239" t="s">
        <v>181</v>
      </c>
      <c r="M129" s="36"/>
      <c r="N129" s="243" t="s">
        <v>1</v>
      </c>
      <c r="O129" s="213" t="s">
        <v>39</v>
      </c>
      <c r="P129" s="214">
        <f>I129+J129</f>
        <v>418</v>
      </c>
      <c r="Q129" s="214">
        <f>ROUND(I129*H129,2)</f>
        <v>0</v>
      </c>
      <c r="R129" s="214">
        <f>ROUND(J129*H129,2)</f>
        <v>13376</v>
      </c>
      <c r="S129" s="215">
        <v>0</v>
      </c>
      <c r="T129" s="215">
        <f>S129*H129</f>
        <v>0</v>
      </c>
      <c r="U129" s="215">
        <v>0</v>
      </c>
      <c r="V129" s="215">
        <f>U129*H129</f>
        <v>0</v>
      </c>
      <c r="W129" s="215">
        <v>0</v>
      </c>
      <c r="X129" s="215">
        <f>W129*H129</f>
        <v>0</v>
      </c>
      <c r="Y129" s="216" t="s">
        <v>1</v>
      </c>
      <c r="Z129" s="33"/>
      <c r="AA129" s="33"/>
      <c r="AB129" s="33"/>
      <c r="AC129" s="33"/>
      <c r="AD129" s="33"/>
      <c r="AE129" s="33"/>
      <c r="AR129" s="217" t="s">
        <v>198</v>
      </c>
      <c r="AT129" s="217" t="s">
        <v>193</v>
      </c>
      <c r="AU129" s="217" t="s">
        <v>84</v>
      </c>
      <c r="AY129" s="14" t="s">
        <v>183</v>
      </c>
      <c r="BE129" s="218">
        <f>IF(O129="základní",K129,0)</f>
        <v>13376</v>
      </c>
      <c r="BF129" s="218">
        <f>IF(O129="snížená",K129,0)</f>
        <v>0</v>
      </c>
      <c r="BG129" s="218">
        <f>IF(O129="zákl. přenesená",K129,0)</f>
        <v>0</v>
      </c>
      <c r="BH129" s="218">
        <f>IF(O129="sníž. přenesená",K129,0)</f>
        <v>0</v>
      </c>
      <c r="BI129" s="218">
        <f>IF(O129="nulová",K129,0)</f>
        <v>0</v>
      </c>
      <c r="BJ129" s="14" t="s">
        <v>84</v>
      </c>
      <c r="BK129" s="218">
        <f>ROUND(P129*H129,2)</f>
        <v>13376</v>
      </c>
      <c r="BL129" s="14" t="s">
        <v>198</v>
      </c>
      <c r="BM129" s="217" t="s">
        <v>256</v>
      </c>
    </row>
    <row r="130" s="2" customFormat="1">
      <c r="A130" s="33"/>
      <c r="B130" s="34"/>
      <c r="C130" s="35"/>
      <c r="D130" s="219" t="s">
        <v>186</v>
      </c>
      <c r="E130" s="35"/>
      <c r="F130" s="220" t="s">
        <v>249</v>
      </c>
      <c r="G130" s="35"/>
      <c r="H130" s="35"/>
      <c r="I130" s="35"/>
      <c r="J130" s="35"/>
      <c r="K130" s="35"/>
      <c r="L130" s="35"/>
      <c r="M130" s="36"/>
      <c r="N130" s="221"/>
      <c r="O130" s="222"/>
      <c r="P130" s="85"/>
      <c r="Q130" s="85"/>
      <c r="R130" s="85"/>
      <c r="S130" s="85"/>
      <c r="T130" s="85"/>
      <c r="U130" s="85"/>
      <c r="V130" s="85"/>
      <c r="W130" s="85"/>
      <c r="X130" s="85"/>
      <c r="Y130" s="86"/>
      <c r="Z130" s="33"/>
      <c r="AA130" s="33"/>
      <c r="AB130" s="33"/>
      <c r="AC130" s="33"/>
      <c r="AD130" s="33"/>
      <c r="AE130" s="33"/>
      <c r="AT130" s="14" t="s">
        <v>186</v>
      </c>
      <c r="AU130" s="14" t="s">
        <v>84</v>
      </c>
    </row>
    <row r="131" s="2" customFormat="1" ht="48" customHeight="1">
      <c r="A131" s="33"/>
      <c r="B131" s="34"/>
      <c r="C131" s="204" t="s">
        <v>84</v>
      </c>
      <c r="D131" s="204" t="s">
        <v>177</v>
      </c>
      <c r="E131" s="205" t="s">
        <v>241</v>
      </c>
      <c r="F131" s="206" t="s">
        <v>242</v>
      </c>
      <c r="G131" s="207" t="s">
        <v>180</v>
      </c>
      <c r="H131" s="208">
        <v>32</v>
      </c>
      <c r="I131" s="209">
        <v>10700</v>
      </c>
      <c r="J131" s="210"/>
      <c r="K131" s="209">
        <f>ROUND(P131*H131,2)</f>
        <v>342400</v>
      </c>
      <c r="L131" s="206" t="s">
        <v>181</v>
      </c>
      <c r="M131" s="211"/>
      <c r="N131" s="212" t="s">
        <v>1</v>
      </c>
      <c r="O131" s="213" t="s">
        <v>39</v>
      </c>
      <c r="P131" s="214">
        <f>I131+J131</f>
        <v>10700</v>
      </c>
      <c r="Q131" s="214">
        <f>ROUND(I131*H131,2)</f>
        <v>342400</v>
      </c>
      <c r="R131" s="214">
        <f>ROUND(J131*H131,2)</f>
        <v>0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243</v>
      </c>
      <c r="AT131" s="217" t="s">
        <v>177</v>
      </c>
      <c r="AU131" s="217" t="s">
        <v>84</v>
      </c>
      <c r="AY131" s="14" t="s">
        <v>183</v>
      </c>
      <c r="BE131" s="218">
        <f>IF(O131="základní",K131,0)</f>
        <v>342400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84</v>
      </c>
      <c r="BK131" s="218">
        <f>ROUND(P131*H131,2)</f>
        <v>342400</v>
      </c>
      <c r="BL131" s="14" t="s">
        <v>243</v>
      </c>
      <c r="BM131" s="217" t="s">
        <v>257</v>
      </c>
    </row>
    <row r="132" s="2" customFormat="1">
      <c r="A132" s="33"/>
      <c r="B132" s="34"/>
      <c r="C132" s="35"/>
      <c r="D132" s="219" t="s">
        <v>186</v>
      </c>
      <c r="E132" s="35"/>
      <c r="F132" s="220" t="s">
        <v>242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186</v>
      </c>
      <c r="AU132" s="14" t="s">
        <v>84</v>
      </c>
    </row>
    <row r="133" s="2" customFormat="1" ht="24" customHeight="1">
      <c r="A133" s="33"/>
      <c r="B133" s="34"/>
      <c r="C133" s="237" t="s">
        <v>86</v>
      </c>
      <c r="D133" s="237" t="s">
        <v>193</v>
      </c>
      <c r="E133" s="238" t="s">
        <v>250</v>
      </c>
      <c r="F133" s="239" t="s">
        <v>251</v>
      </c>
      <c r="G133" s="240" t="s">
        <v>180</v>
      </c>
      <c r="H133" s="241">
        <v>32</v>
      </c>
      <c r="I133" s="242">
        <v>0</v>
      </c>
      <c r="J133" s="242">
        <v>368</v>
      </c>
      <c r="K133" s="242">
        <f>ROUND(P133*H133,2)</f>
        <v>11776</v>
      </c>
      <c r="L133" s="239" t="s">
        <v>181</v>
      </c>
      <c r="M133" s="36"/>
      <c r="N133" s="243" t="s">
        <v>1</v>
      </c>
      <c r="O133" s="213" t="s">
        <v>39</v>
      </c>
      <c r="P133" s="214">
        <f>I133+J133</f>
        <v>368</v>
      </c>
      <c r="Q133" s="214">
        <f>ROUND(I133*H133,2)</f>
        <v>0</v>
      </c>
      <c r="R133" s="214">
        <f>ROUND(J133*H133,2)</f>
        <v>11776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198</v>
      </c>
      <c r="AT133" s="217" t="s">
        <v>193</v>
      </c>
      <c r="AU133" s="217" t="s">
        <v>84</v>
      </c>
      <c r="AY133" s="14" t="s">
        <v>183</v>
      </c>
      <c r="BE133" s="218">
        <f>IF(O133="základní",K133,0)</f>
        <v>11776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84</v>
      </c>
      <c r="BK133" s="218">
        <f>ROUND(P133*H133,2)</f>
        <v>11776</v>
      </c>
      <c r="BL133" s="14" t="s">
        <v>198</v>
      </c>
      <c r="BM133" s="217" t="s">
        <v>258</v>
      </c>
    </row>
    <row r="134" s="2" customFormat="1">
      <c r="A134" s="33"/>
      <c r="B134" s="34"/>
      <c r="C134" s="35"/>
      <c r="D134" s="219" t="s">
        <v>186</v>
      </c>
      <c r="E134" s="35"/>
      <c r="F134" s="220" t="s">
        <v>251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186</v>
      </c>
      <c r="AU134" s="14" t="s">
        <v>84</v>
      </c>
    </row>
    <row r="135" s="12" customFormat="1" ht="25.92" customHeight="1">
      <c r="A135" s="12"/>
      <c r="B135" s="223"/>
      <c r="C135" s="224"/>
      <c r="D135" s="225" t="s">
        <v>75</v>
      </c>
      <c r="E135" s="226" t="s">
        <v>211</v>
      </c>
      <c r="F135" s="226" t="s">
        <v>212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192</v>
      </c>
      <c r="AT135" s="235" t="s">
        <v>75</v>
      </c>
      <c r="AU135" s="235" t="s">
        <v>76</v>
      </c>
      <c r="AY135" s="234" t="s">
        <v>183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75</v>
      </c>
      <c r="E136" s="244" t="s">
        <v>213</v>
      </c>
      <c r="F136" s="244" t="s">
        <v>214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192</v>
      </c>
      <c r="AT136" s="235" t="s">
        <v>75</v>
      </c>
      <c r="AU136" s="235" t="s">
        <v>84</v>
      </c>
      <c r="AY136" s="234" t="s">
        <v>183</v>
      </c>
      <c r="BK136" s="236">
        <f>SUM(BK137:BK138)</f>
        <v>4560</v>
      </c>
    </row>
    <row r="137" s="2" customFormat="1" ht="24" customHeight="1">
      <c r="A137" s="33"/>
      <c r="B137" s="34"/>
      <c r="C137" s="237" t="s">
        <v>192</v>
      </c>
      <c r="D137" s="237" t="s">
        <v>193</v>
      </c>
      <c r="E137" s="238" t="s">
        <v>216</v>
      </c>
      <c r="F137" s="239" t="s">
        <v>217</v>
      </c>
      <c r="G137" s="240" t="s">
        <v>218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219</v>
      </c>
      <c r="M137" s="36"/>
      <c r="N137" s="243" t="s">
        <v>1</v>
      </c>
      <c r="O137" s="213" t="s">
        <v>39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220</v>
      </c>
      <c r="AT137" s="217" t="s">
        <v>193</v>
      </c>
      <c r="AU137" s="217" t="s">
        <v>86</v>
      </c>
      <c r="AY137" s="14" t="s">
        <v>183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84</v>
      </c>
      <c r="BK137" s="218">
        <f>ROUND(P137*H137,2)</f>
        <v>4560</v>
      </c>
      <c r="BL137" s="14" t="s">
        <v>220</v>
      </c>
      <c r="BM137" s="217" t="s">
        <v>259</v>
      </c>
    </row>
    <row r="138" s="2" customFormat="1">
      <c r="A138" s="33"/>
      <c r="B138" s="34"/>
      <c r="C138" s="35"/>
      <c r="D138" s="219" t="s">
        <v>186</v>
      </c>
      <c r="E138" s="35"/>
      <c r="F138" s="220" t="s">
        <v>217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186</v>
      </c>
      <c r="AU138" s="14" t="s">
        <v>86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CbT6dcYSitNP7gasLypRJQECDTRlfg1hNrxcDbxW32zCA5B2UK3OHGzImlqYyjdFNSYTqR3kBEzp7jyeKDddhQ==" hashValue="D1pVaABI91AxMUIkPV3hiibiTb4Zs1ChJU59jrpbHg5DlLvtVFpvGnqNWHbepTbiuaKdKGQ2d2uvvKrvRQlhaQ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" customWidth="1"/>
    <col min="10" max="10" width="20.17" style="1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4.17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86</v>
      </c>
    </row>
    <row r="4" s="1" customFormat="1" ht="24.96" customHeight="1">
      <c r="B4" s="17"/>
      <c r="D4" s="137" t="s">
        <v>142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2019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143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260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31. 7. 2019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tr">
        <f>IF('Rekapitulace stavby'!AN19="","",'Rekapitulace stavby'!AN19)</f>
        <v/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tr">
        <f>IF('Rekapitulace stavby'!E20="","",'Rekapitulace stavby'!E20)</f>
        <v xml:space="preserve"> </v>
      </c>
      <c r="F24" s="33"/>
      <c r="G24" s="33"/>
      <c r="H24" s="33"/>
      <c r="I24" s="139" t="s">
        <v>25</v>
      </c>
      <c r="J24" s="142" t="str">
        <f>IF('Rekapitulace stavby'!AN20="","",'Rekapitulace stavby'!AN20)</f>
        <v/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29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145</v>
      </c>
      <c r="E30" s="33"/>
      <c r="F30" s="33"/>
      <c r="G30" s="33"/>
      <c r="H30" s="33"/>
      <c r="I30" s="33"/>
      <c r="J30" s="33"/>
      <c r="K30" s="149">
        <f>K96</f>
        <v>46048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31</v>
      </c>
      <c r="F31" s="33"/>
      <c r="G31" s="33"/>
      <c r="H31" s="33"/>
      <c r="I31" s="33"/>
      <c r="J31" s="33"/>
      <c r="K31" s="150">
        <f>I96</f>
        <v>37520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32</v>
      </c>
      <c r="F32" s="33"/>
      <c r="G32" s="33"/>
      <c r="H32" s="33"/>
      <c r="I32" s="33"/>
      <c r="J32" s="33"/>
      <c r="K32" s="150">
        <f>J96</f>
        <v>8528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146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34</v>
      </c>
      <c r="E34" s="33"/>
      <c r="F34" s="33"/>
      <c r="G34" s="33"/>
      <c r="H34" s="33"/>
      <c r="I34" s="33"/>
      <c r="J34" s="33"/>
      <c r="K34" s="153">
        <f>ROUND(K30 + K33, 2)</f>
        <v>46048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36</v>
      </c>
      <c r="G36" s="33"/>
      <c r="H36" s="33"/>
      <c r="I36" s="154" t="s">
        <v>35</v>
      </c>
      <c r="J36" s="33"/>
      <c r="K36" s="154" t="s">
        <v>37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38</v>
      </c>
      <c r="E37" s="139" t="s">
        <v>39</v>
      </c>
      <c r="F37" s="150">
        <f>ROUND((SUM(BE103:BE104) + SUM(BE124:BE138)),  2)</f>
        <v>46048</v>
      </c>
      <c r="G37" s="33"/>
      <c r="H37" s="33"/>
      <c r="I37" s="156">
        <v>0.20999999999999999</v>
      </c>
      <c r="J37" s="33"/>
      <c r="K37" s="150">
        <f>ROUND(((SUM(BE103:BE104) + SUM(BE124:BE138))*I37),  2)</f>
        <v>9670.0799999999999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40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41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42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43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44</v>
      </c>
      <c r="E43" s="159"/>
      <c r="F43" s="159"/>
      <c r="G43" s="160" t="s">
        <v>45</v>
      </c>
      <c r="H43" s="161" t="s">
        <v>46</v>
      </c>
      <c r="I43" s="159"/>
      <c r="J43" s="159"/>
      <c r="K43" s="162">
        <f>SUM(K34:K41)</f>
        <v>55718.080000000002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147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2019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143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PS05 - PZS km 220,537 trať Veselí n/L - Jihlava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31. 7. 2019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 xml:space="preserve"> 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148</v>
      </c>
      <c r="D94" s="133"/>
      <c r="E94" s="133"/>
      <c r="F94" s="133"/>
      <c r="G94" s="133"/>
      <c r="H94" s="133"/>
      <c r="I94" s="177" t="s">
        <v>149</v>
      </c>
      <c r="J94" s="177" t="s">
        <v>150</v>
      </c>
      <c r="K94" s="177" t="s">
        <v>151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152</v>
      </c>
      <c r="D96" s="35"/>
      <c r="E96" s="35"/>
      <c r="F96" s="35"/>
      <c r="G96" s="35"/>
      <c r="H96" s="35"/>
      <c r="I96" s="104">
        <f>Q124</f>
        <v>37520</v>
      </c>
      <c r="J96" s="104">
        <f>R124</f>
        <v>8528</v>
      </c>
      <c r="K96" s="104">
        <f>K124</f>
        <v>46048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153</v>
      </c>
    </row>
    <row r="97" s="9" customFormat="1" ht="24.96" customHeight="1">
      <c r="A97" s="9"/>
      <c r="B97" s="179"/>
      <c r="C97" s="180"/>
      <c r="D97" s="181" t="s">
        <v>154</v>
      </c>
      <c r="E97" s="182"/>
      <c r="F97" s="182"/>
      <c r="G97" s="182"/>
      <c r="H97" s="182"/>
      <c r="I97" s="183">
        <f>Q127</f>
        <v>0</v>
      </c>
      <c r="J97" s="183">
        <f>R127</f>
        <v>824</v>
      </c>
      <c r="K97" s="183">
        <f>K127</f>
        <v>824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155</v>
      </c>
      <c r="E98" s="182"/>
      <c r="F98" s="182"/>
      <c r="G98" s="182"/>
      <c r="H98" s="182"/>
      <c r="I98" s="183">
        <f>Q130</f>
        <v>0</v>
      </c>
      <c r="J98" s="183">
        <f>R130</f>
        <v>3144</v>
      </c>
      <c r="K98" s="183">
        <f>K130</f>
        <v>3144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156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157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158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38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141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46048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159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2019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143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PS05 - PZS km 220,537 trať Veselí n/L - Jihlava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31. 7. 2019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5.1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 xml:space="preserve"> 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160</v>
      </c>
      <c r="D123" s="196" t="s">
        <v>59</v>
      </c>
      <c r="E123" s="196" t="s">
        <v>55</v>
      </c>
      <c r="F123" s="196" t="s">
        <v>56</v>
      </c>
      <c r="G123" s="196" t="s">
        <v>161</v>
      </c>
      <c r="H123" s="196" t="s">
        <v>162</v>
      </c>
      <c r="I123" s="196" t="s">
        <v>163</v>
      </c>
      <c r="J123" s="196" t="s">
        <v>164</v>
      </c>
      <c r="K123" s="196" t="s">
        <v>151</v>
      </c>
      <c r="L123" s="197" t="s">
        <v>165</v>
      </c>
      <c r="M123" s="198"/>
      <c r="N123" s="94" t="s">
        <v>1</v>
      </c>
      <c r="O123" s="95" t="s">
        <v>38</v>
      </c>
      <c r="P123" s="95" t="s">
        <v>166</v>
      </c>
      <c r="Q123" s="95" t="s">
        <v>167</v>
      </c>
      <c r="R123" s="95" t="s">
        <v>168</v>
      </c>
      <c r="S123" s="95" t="s">
        <v>169</v>
      </c>
      <c r="T123" s="95" t="s">
        <v>170</v>
      </c>
      <c r="U123" s="95" t="s">
        <v>171</v>
      </c>
      <c r="V123" s="95" t="s">
        <v>172</v>
      </c>
      <c r="W123" s="95" t="s">
        <v>173</v>
      </c>
      <c r="X123" s="95" t="s">
        <v>174</v>
      </c>
      <c r="Y123" s="96" t="s">
        <v>175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176</v>
      </c>
      <c r="D124" s="35"/>
      <c r="E124" s="35"/>
      <c r="F124" s="35"/>
      <c r="G124" s="35"/>
      <c r="H124" s="35"/>
      <c r="I124" s="35"/>
      <c r="J124" s="35"/>
      <c r="K124" s="199">
        <f>BK124</f>
        <v>46048</v>
      </c>
      <c r="L124" s="35"/>
      <c r="M124" s="36"/>
      <c r="N124" s="97"/>
      <c r="O124" s="200"/>
      <c r="P124" s="98"/>
      <c r="Q124" s="201">
        <f>Q125+Q126+Q127+Q130+Q135</f>
        <v>37520</v>
      </c>
      <c r="R124" s="201">
        <f>R125+R126+R127+R130+R135</f>
        <v>8528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75</v>
      </c>
      <c r="AU124" s="14" t="s">
        <v>153</v>
      </c>
      <c r="BK124" s="203">
        <f>BK125+BK126+BK127+BK130+BK135</f>
        <v>46048</v>
      </c>
    </row>
    <row r="125" s="2" customFormat="1" ht="48" customHeight="1">
      <c r="A125" s="33"/>
      <c r="B125" s="34"/>
      <c r="C125" s="204" t="s">
        <v>84</v>
      </c>
      <c r="D125" s="204" t="s">
        <v>177</v>
      </c>
      <c r="E125" s="205" t="s">
        <v>261</v>
      </c>
      <c r="F125" s="206" t="s">
        <v>262</v>
      </c>
      <c r="G125" s="207" t="s">
        <v>180</v>
      </c>
      <c r="H125" s="208">
        <v>4</v>
      </c>
      <c r="I125" s="209">
        <v>9380</v>
      </c>
      <c r="J125" s="210"/>
      <c r="K125" s="209">
        <f>ROUND(P125*H125,2)</f>
        <v>37520</v>
      </c>
      <c r="L125" s="206" t="s">
        <v>181</v>
      </c>
      <c r="M125" s="211"/>
      <c r="N125" s="212" t="s">
        <v>1</v>
      </c>
      <c r="O125" s="213" t="s">
        <v>39</v>
      </c>
      <c r="P125" s="214">
        <f>I125+J125</f>
        <v>9380</v>
      </c>
      <c r="Q125" s="214">
        <f>ROUND(I125*H125,2)</f>
        <v>37520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243</v>
      </c>
      <c r="AT125" s="217" t="s">
        <v>177</v>
      </c>
      <c r="AU125" s="217" t="s">
        <v>76</v>
      </c>
      <c r="AY125" s="14" t="s">
        <v>183</v>
      </c>
      <c r="BE125" s="218">
        <f>IF(O125="základní",K125,0)</f>
        <v>37520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84</v>
      </c>
      <c r="BK125" s="218">
        <f>ROUND(P125*H125,2)</f>
        <v>37520</v>
      </c>
      <c r="BL125" s="14" t="s">
        <v>243</v>
      </c>
      <c r="BM125" s="217" t="s">
        <v>263</v>
      </c>
    </row>
    <row r="126" s="2" customFormat="1">
      <c r="A126" s="33"/>
      <c r="B126" s="34"/>
      <c r="C126" s="35"/>
      <c r="D126" s="219" t="s">
        <v>186</v>
      </c>
      <c r="E126" s="35"/>
      <c r="F126" s="220" t="s">
        <v>262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186</v>
      </c>
      <c r="AU126" s="14" t="s">
        <v>76</v>
      </c>
    </row>
    <row r="127" s="12" customFormat="1" ht="25.92" customHeight="1">
      <c r="A127" s="12"/>
      <c r="B127" s="223"/>
      <c r="C127" s="224"/>
      <c r="D127" s="225" t="s">
        <v>75</v>
      </c>
      <c r="E127" s="226" t="s">
        <v>190</v>
      </c>
      <c r="F127" s="226" t="s">
        <v>191</v>
      </c>
      <c r="G127" s="224"/>
      <c r="H127" s="224"/>
      <c r="I127" s="224"/>
      <c r="J127" s="224"/>
      <c r="K127" s="227">
        <f>BK127</f>
        <v>824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824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184</v>
      </c>
      <c r="AT127" s="235" t="s">
        <v>75</v>
      </c>
      <c r="AU127" s="235" t="s">
        <v>76</v>
      </c>
      <c r="AY127" s="234" t="s">
        <v>183</v>
      </c>
      <c r="BK127" s="236">
        <f>SUM(BK128:BK129)</f>
        <v>824</v>
      </c>
    </row>
    <row r="128" s="2" customFormat="1" ht="24" customHeight="1">
      <c r="A128" s="33"/>
      <c r="B128" s="34"/>
      <c r="C128" s="237" t="s">
        <v>184</v>
      </c>
      <c r="D128" s="237" t="s">
        <v>193</v>
      </c>
      <c r="E128" s="238" t="s">
        <v>194</v>
      </c>
      <c r="F128" s="239" t="s">
        <v>195</v>
      </c>
      <c r="G128" s="240" t="s">
        <v>196</v>
      </c>
      <c r="H128" s="241">
        <v>2</v>
      </c>
      <c r="I128" s="242">
        <v>0</v>
      </c>
      <c r="J128" s="242">
        <v>412</v>
      </c>
      <c r="K128" s="242">
        <f>ROUND(P128*H128,2)</f>
        <v>824</v>
      </c>
      <c r="L128" s="239" t="s">
        <v>197</v>
      </c>
      <c r="M128" s="36"/>
      <c r="N128" s="243" t="s">
        <v>1</v>
      </c>
      <c r="O128" s="213" t="s">
        <v>39</v>
      </c>
      <c r="P128" s="214">
        <f>I128+J128</f>
        <v>412</v>
      </c>
      <c r="Q128" s="214">
        <f>ROUND(I128*H128,2)</f>
        <v>0</v>
      </c>
      <c r="R128" s="214">
        <f>ROUND(J128*H128,2)</f>
        <v>824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198</v>
      </c>
      <c r="AT128" s="217" t="s">
        <v>193</v>
      </c>
      <c r="AU128" s="217" t="s">
        <v>84</v>
      </c>
      <c r="AY128" s="14" t="s">
        <v>183</v>
      </c>
      <c r="BE128" s="218">
        <f>IF(O128="základní",K128,0)</f>
        <v>824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84</v>
      </c>
      <c r="BK128" s="218">
        <f>ROUND(P128*H128,2)</f>
        <v>824</v>
      </c>
      <c r="BL128" s="14" t="s">
        <v>198</v>
      </c>
      <c r="BM128" s="217" t="s">
        <v>264</v>
      </c>
    </row>
    <row r="129" s="2" customFormat="1">
      <c r="A129" s="33"/>
      <c r="B129" s="34"/>
      <c r="C129" s="35"/>
      <c r="D129" s="219" t="s">
        <v>186</v>
      </c>
      <c r="E129" s="35"/>
      <c r="F129" s="220" t="s">
        <v>200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186</v>
      </c>
      <c r="AU129" s="14" t="s">
        <v>84</v>
      </c>
    </row>
    <row r="130" s="12" customFormat="1" ht="25.92" customHeight="1">
      <c r="A130" s="12"/>
      <c r="B130" s="223"/>
      <c r="C130" s="224"/>
      <c r="D130" s="225" t="s">
        <v>75</v>
      </c>
      <c r="E130" s="226" t="s">
        <v>201</v>
      </c>
      <c r="F130" s="226" t="s">
        <v>202</v>
      </c>
      <c r="G130" s="224"/>
      <c r="H130" s="224"/>
      <c r="I130" s="224"/>
      <c r="J130" s="224"/>
      <c r="K130" s="227">
        <f>BK130</f>
        <v>3144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3144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184</v>
      </c>
      <c r="AT130" s="235" t="s">
        <v>75</v>
      </c>
      <c r="AU130" s="235" t="s">
        <v>76</v>
      </c>
      <c r="AY130" s="234" t="s">
        <v>183</v>
      </c>
      <c r="BK130" s="236">
        <f>SUM(BK131:BK134)</f>
        <v>3144</v>
      </c>
    </row>
    <row r="131" s="2" customFormat="1" ht="24" customHeight="1">
      <c r="A131" s="33"/>
      <c r="B131" s="34"/>
      <c r="C131" s="237" t="s">
        <v>86</v>
      </c>
      <c r="D131" s="237" t="s">
        <v>193</v>
      </c>
      <c r="E131" s="238" t="s">
        <v>246</v>
      </c>
      <c r="F131" s="239" t="s">
        <v>247</v>
      </c>
      <c r="G131" s="240" t="s">
        <v>180</v>
      </c>
      <c r="H131" s="241">
        <v>4</v>
      </c>
      <c r="I131" s="242">
        <v>0</v>
      </c>
      <c r="J131" s="242">
        <v>418</v>
      </c>
      <c r="K131" s="242">
        <f>ROUND(P131*H131,2)</f>
        <v>1672</v>
      </c>
      <c r="L131" s="239" t="s">
        <v>181</v>
      </c>
      <c r="M131" s="36"/>
      <c r="N131" s="243" t="s">
        <v>1</v>
      </c>
      <c r="O131" s="213" t="s">
        <v>39</v>
      </c>
      <c r="P131" s="214">
        <f>I131+J131</f>
        <v>418</v>
      </c>
      <c r="Q131" s="214">
        <f>ROUND(I131*H131,2)</f>
        <v>0</v>
      </c>
      <c r="R131" s="214">
        <f>ROUND(J131*H131,2)</f>
        <v>1672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198</v>
      </c>
      <c r="AT131" s="217" t="s">
        <v>193</v>
      </c>
      <c r="AU131" s="217" t="s">
        <v>84</v>
      </c>
      <c r="AY131" s="14" t="s">
        <v>183</v>
      </c>
      <c r="BE131" s="218">
        <f>IF(O131="základní",K131,0)</f>
        <v>1672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84</v>
      </c>
      <c r="BK131" s="218">
        <f>ROUND(P131*H131,2)</f>
        <v>1672</v>
      </c>
      <c r="BL131" s="14" t="s">
        <v>198</v>
      </c>
      <c r="BM131" s="217" t="s">
        <v>265</v>
      </c>
    </row>
    <row r="132" s="2" customFormat="1">
      <c r="A132" s="33"/>
      <c r="B132" s="34"/>
      <c r="C132" s="35"/>
      <c r="D132" s="219" t="s">
        <v>186</v>
      </c>
      <c r="E132" s="35"/>
      <c r="F132" s="220" t="s">
        <v>249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186</v>
      </c>
      <c r="AU132" s="14" t="s">
        <v>84</v>
      </c>
    </row>
    <row r="133" s="2" customFormat="1" ht="24" customHeight="1">
      <c r="A133" s="33"/>
      <c r="B133" s="34"/>
      <c r="C133" s="237" t="s">
        <v>203</v>
      </c>
      <c r="D133" s="237" t="s">
        <v>193</v>
      </c>
      <c r="E133" s="238" t="s">
        <v>250</v>
      </c>
      <c r="F133" s="239" t="s">
        <v>251</v>
      </c>
      <c r="G133" s="240" t="s">
        <v>180</v>
      </c>
      <c r="H133" s="241">
        <v>4</v>
      </c>
      <c r="I133" s="242">
        <v>0</v>
      </c>
      <c r="J133" s="242">
        <v>368</v>
      </c>
      <c r="K133" s="242">
        <f>ROUND(P133*H133,2)</f>
        <v>1472</v>
      </c>
      <c r="L133" s="239" t="s">
        <v>181</v>
      </c>
      <c r="M133" s="36"/>
      <c r="N133" s="243" t="s">
        <v>1</v>
      </c>
      <c r="O133" s="213" t="s">
        <v>39</v>
      </c>
      <c r="P133" s="214">
        <f>I133+J133</f>
        <v>368</v>
      </c>
      <c r="Q133" s="214">
        <f>ROUND(I133*H133,2)</f>
        <v>0</v>
      </c>
      <c r="R133" s="214">
        <f>ROUND(J133*H133,2)</f>
        <v>1472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198</v>
      </c>
      <c r="AT133" s="217" t="s">
        <v>193</v>
      </c>
      <c r="AU133" s="217" t="s">
        <v>84</v>
      </c>
      <c r="AY133" s="14" t="s">
        <v>183</v>
      </c>
      <c r="BE133" s="218">
        <f>IF(O133="základní",K133,0)</f>
        <v>1472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84</v>
      </c>
      <c r="BK133" s="218">
        <f>ROUND(P133*H133,2)</f>
        <v>1472</v>
      </c>
      <c r="BL133" s="14" t="s">
        <v>198</v>
      </c>
      <c r="BM133" s="217" t="s">
        <v>266</v>
      </c>
    </row>
    <row r="134" s="2" customFormat="1">
      <c r="A134" s="33"/>
      <c r="B134" s="34"/>
      <c r="C134" s="35"/>
      <c r="D134" s="219" t="s">
        <v>186</v>
      </c>
      <c r="E134" s="35"/>
      <c r="F134" s="220" t="s">
        <v>251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186</v>
      </c>
      <c r="AU134" s="14" t="s">
        <v>84</v>
      </c>
    </row>
    <row r="135" s="12" customFormat="1" ht="25.92" customHeight="1">
      <c r="A135" s="12"/>
      <c r="B135" s="223"/>
      <c r="C135" s="224"/>
      <c r="D135" s="225" t="s">
        <v>75</v>
      </c>
      <c r="E135" s="226" t="s">
        <v>211</v>
      </c>
      <c r="F135" s="226" t="s">
        <v>212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192</v>
      </c>
      <c r="AT135" s="235" t="s">
        <v>75</v>
      </c>
      <c r="AU135" s="235" t="s">
        <v>76</v>
      </c>
      <c r="AY135" s="234" t="s">
        <v>183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75</v>
      </c>
      <c r="E136" s="244" t="s">
        <v>213</v>
      </c>
      <c r="F136" s="244" t="s">
        <v>214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192</v>
      </c>
      <c r="AT136" s="235" t="s">
        <v>75</v>
      </c>
      <c r="AU136" s="235" t="s">
        <v>84</v>
      </c>
      <c r="AY136" s="234" t="s">
        <v>183</v>
      </c>
      <c r="BK136" s="236">
        <f>SUM(BK137:BK138)</f>
        <v>4560</v>
      </c>
    </row>
    <row r="137" s="2" customFormat="1" ht="24" customHeight="1">
      <c r="A137" s="33"/>
      <c r="B137" s="34"/>
      <c r="C137" s="237" t="s">
        <v>192</v>
      </c>
      <c r="D137" s="237" t="s">
        <v>193</v>
      </c>
      <c r="E137" s="238" t="s">
        <v>216</v>
      </c>
      <c r="F137" s="239" t="s">
        <v>217</v>
      </c>
      <c r="G137" s="240" t="s">
        <v>218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219</v>
      </c>
      <c r="M137" s="36"/>
      <c r="N137" s="243" t="s">
        <v>1</v>
      </c>
      <c r="O137" s="213" t="s">
        <v>39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220</v>
      </c>
      <c r="AT137" s="217" t="s">
        <v>193</v>
      </c>
      <c r="AU137" s="217" t="s">
        <v>86</v>
      </c>
      <c r="AY137" s="14" t="s">
        <v>183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84</v>
      </c>
      <c r="BK137" s="218">
        <f>ROUND(P137*H137,2)</f>
        <v>4560</v>
      </c>
      <c r="BL137" s="14" t="s">
        <v>220</v>
      </c>
      <c r="BM137" s="217" t="s">
        <v>267</v>
      </c>
    </row>
    <row r="138" s="2" customFormat="1">
      <c r="A138" s="33"/>
      <c r="B138" s="34"/>
      <c r="C138" s="35"/>
      <c r="D138" s="219" t="s">
        <v>186</v>
      </c>
      <c r="E138" s="35"/>
      <c r="F138" s="220" t="s">
        <v>217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186</v>
      </c>
      <c r="AU138" s="14" t="s">
        <v>86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uZyAhRDKw1aFDhR3xWpIhbW+J6xTELoi1/4sDaSvQhzSu5wEzlSOa4579l+8v+N46qwgTRAlVloHtMOOKkyPQA==" hashValue="tQkAc124oV1k9RK/qUw07txVx9Es6EYCPFp05FARgxee1a2EnAQb7Tfjuo1/NJpHeOeJixwKBv6cI2XHWzi8Xw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" customWidth="1"/>
    <col min="10" max="10" width="20.17" style="1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4.17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101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86</v>
      </c>
    </row>
    <row r="4" s="1" customFormat="1" ht="24.96" customHeight="1">
      <c r="B4" s="17"/>
      <c r="D4" s="137" t="s">
        <v>142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2019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143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268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31. 7. 2019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tr">
        <f>IF('Rekapitulace stavby'!AN19="","",'Rekapitulace stavby'!AN19)</f>
        <v/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tr">
        <f>IF('Rekapitulace stavby'!E20="","",'Rekapitulace stavby'!E20)</f>
        <v xml:space="preserve"> </v>
      </c>
      <c r="F24" s="33"/>
      <c r="G24" s="33"/>
      <c r="H24" s="33"/>
      <c r="I24" s="139" t="s">
        <v>25</v>
      </c>
      <c r="J24" s="142" t="str">
        <f>IF('Rekapitulace stavby'!AN20="","",'Rekapitulace stavby'!AN20)</f>
        <v/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29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145</v>
      </c>
      <c r="E30" s="33"/>
      <c r="F30" s="33"/>
      <c r="G30" s="33"/>
      <c r="H30" s="33"/>
      <c r="I30" s="33"/>
      <c r="J30" s="33"/>
      <c r="K30" s="149">
        <f>K96</f>
        <v>45984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31</v>
      </c>
      <c r="F31" s="33"/>
      <c r="G31" s="33"/>
      <c r="H31" s="33"/>
      <c r="I31" s="33"/>
      <c r="J31" s="33"/>
      <c r="K31" s="150">
        <f>I96</f>
        <v>37520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32</v>
      </c>
      <c r="F32" s="33"/>
      <c r="G32" s="33"/>
      <c r="H32" s="33"/>
      <c r="I32" s="33"/>
      <c r="J32" s="33"/>
      <c r="K32" s="150">
        <f>J96</f>
        <v>8464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146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34</v>
      </c>
      <c r="E34" s="33"/>
      <c r="F34" s="33"/>
      <c r="G34" s="33"/>
      <c r="H34" s="33"/>
      <c r="I34" s="33"/>
      <c r="J34" s="33"/>
      <c r="K34" s="153">
        <f>ROUND(K30 + K33, 2)</f>
        <v>45984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36</v>
      </c>
      <c r="G36" s="33"/>
      <c r="H36" s="33"/>
      <c r="I36" s="154" t="s">
        <v>35</v>
      </c>
      <c r="J36" s="33"/>
      <c r="K36" s="154" t="s">
        <v>37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38</v>
      </c>
      <c r="E37" s="139" t="s">
        <v>39</v>
      </c>
      <c r="F37" s="150">
        <f>ROUND((SUM(BE103:BE104) + SUM(BE124:BE138)),  2)</f>
        <v>45984</v>
      </c>
      <c r="G37" s="33"/>
      <c r="H37" s="33"/>
      <c r="I37" s="156">
        <v>0.20999999999999999</v>
      </c>
      <c r="J37" s="33"/>
      <c r="K37" s="150">
        <f>ROUND(((SUM(BE103:BE104) + SUM(BE124:BE138))*I37),  2)</f>
        <v>9656.6399999999994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40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41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42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43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44</v>
      </c>
      <c r="E43" s="159"/>
      <c r="F43" s="159"/>
      <c r="G43" s="160" t="s">
        <v>45</v>
      </c>
      <c r="H43" s="161" t="s">
        <v>46</v>
      </c>
      <c r="I43" s="159"/>
      <c r="J43" s="159"/>
      <c r="K43" s="162">
        <f>SUM(K34:K41)</f>
        <v>55640.639999999999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147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2019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143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PS06 - PZS km 221,107 trať Veselí n/L - Jihlava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31. 7. 2019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 xml:space="preserve"> 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148</v>
      </c>
      <c r="D94" s="133"/>
      <c r="E94" s="133"/>
      <c r="F94" s="133"/>
      <c r="G94" s="133"/>
      <c r="H94" s="133"/>
      <c r="I94" s="177" t="s">
        <v>149</v>
      </c>
      <c r="J94" s="177" t="s">
        <v>150</v>
      </c>
      <c r="K94" s="177" t="s">
        <v>151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152</v>
      </c>
      <c r="D96" s="35"/>
      <c r="E96" s="35"/>
      <c r="F96" s="35"/>
      <c r="G96" s="35"/>
      <c r="H96" s="35"/>
      <c r="I96" s="104">
        <f>Q124</f>
        <v>37520</v>
      </c>
      <c r="J96" s="104">
        <f>R124</f>
        <v>8464</v>
      </c>
      <c r="K96" s="104">
        <f>K124</f>
        <v>45984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153</v>
      </c>
    </row>
    <row r="97" s="9" customFormat="1" ht="24.96" customHeight="1">
      <c r="A97" s="9"/>
      <c r="B97" s="179"/>
      <c r="C97" s="180"/>
      <c r="D97" s="181" t="s">
        <v>154</v>
      </c>
      <c r="E97" s="182"/>
      <c r="F97" s="182"/>
      <c r="G97" s="182"/>
      <c r="H97" s="182"/>
      <c r="I97" s="183">
        <f>Q125</f>
        <v>0</v>
      </c>
      <c r="J97" s="183">
        <f>R125</f>
        <v>824</v>
      </c>
      <c r="K97" s="183">
        <f>K125</f>
        <v>824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155</v>
      </c>
      <c r="E98" s="182"/>
      <c r="F98" s="182"/>
      <c r="G98" s="182"/>
      <c r="H98" s="182"/>
      <c r="I98" s="183">
        <f>Q128</f>
        <v>37520</v>
      </c>
      <c r="J98" s="183">
        <f>R128</f>
        <v>3080</v>
      </c>
      <c r="K98" s="183">
        <f>K128</f>
        <v>40600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156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157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158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38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141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45984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159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2019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143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PS06 - PZS km 221,107 trať Veselí n/L - Jihlava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31. 7. 2019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5.1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 xml:space="preserve"> 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160</v>
      </c>
      <c r="D123" s="196" t="s">
        <v>59</v>
      </c>
      <c r="E123" s="196" t="s">
        <v>55</v>
      </c>
      <c r="F123" s="196" t="s">
        <v>56</v>
      </c>
      <c r="G123" s="196" t="s">
        <v>161</v>
      </c>
      <c r="H123" s="196" t="s">
        <v>162</v>
      </c>
      <c r="I123" s="196" t="s">
        <v>163</v>
      </c>
      <c r="J123" s="196" t="s">
        <v>164</v>
      </c>
      <c r="K123" s="196" t="s">
        <v>151</v>
      </c>
      <c r="L123" s="197" t="s">
        <v>165</v>
      </c>
      <c r="M123" s="198"/>
      <c r="N123" s="94" t="s">
        <v>1</v>
      </c>
      <c r="O123" s="95" t="s">
        <v>38</v>
      </c>
      <c r="P123" s="95" t="s">
        <v>166</v>
      </c>
      <c r="Q123" s="95" t="s">
        <v>167</v>
      </c>
      <c r="R123" s="95" t="s">
        <v>168</v>
      </c>
      <c r="S123" s="95" t="s">
        <v>169</v>
      </c>
      <c r="T123" s="95" t="s">
        <v>170</v>
      </c>
      <c r="U123" s="95" t="s">
        <v>171</v>
      </c>
      <c r="V123" s="95" t="s">
        <v>172</v>
      </c>
      <c r="W123" s="95" t="s">
        <v>173</v>
      </c>
      <c r="X123" s="95" t="s">
        <v>174</v>
      </c>
      <c r="Y123" s="96" t="s">
        <v>175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176</v>
      </c>
      <c r="D124" s="35"/>
      <c r="E124" s="35"/>
      <c r="F124" s="35"/>
      <c r="G124" s="35"/>
      <c r="H124" s="35"/>
      <c r="I124" s="35"/>
      <c r="J124" s="35"/>
      <c r="K124" s="199">
        <f>BK124</f>
        <v>45984</v>
      </c>
      <c r="L124" s="35"/>
      <c r="M124" s="36"/>
      <c r="N124" s="97"/>
      <c r="O124" s="200"/>
      <c r="P124" s="98"/>
      <c r="Q124" s="201">
        <f>Q125+Q128+Q135</f>
        <v>37520</v>
      </c>
      <c r="R124" s="201">
        <f>R125+R128+R135</f>
        <v>8464</v>
      </c>
      <c r="S124" s="98"/>
      <c r="T124" s="202">
        <f>T125+T128+T135</f>
        <v>2</v>
      </c>
      <c r="U124" s="98"/>
      <c r="V124" s="202">
        <f>V125+V128+V135</f>
        <v>0</v>
      </c>
      <c r="W124" s="98"/>
      <c r="X124" s="202">
        <f>X125+X128+X135</f>
        <v>0</v>
      </c>
      <c r="Y124" s="99"/>
      <c r="Z124" s="33"/>
      <c r="AA124" s="33"/>
      <c r="AB124" s="33"/>
      <c r="AC124" s="33"/>
      <c r="AD124" s="33"/>
      <c r="AE124" s="33"/>
      <c r="AT124" s="14" t="s">
        <v>75</v>
      </c>
      <c r="AU124" s="14" t="s">
        <v>153</v>
      </c>
      <c r="BK124" s="203">
        <f>BK125+BK128+BK135</f>
        <v>45984</v>
      </c>
    </row>
    <row r="125" s="12" customFormat="1" ht="25.92" customHeight="1">
      <c r="A125" s="12"/>
      <c r="B125" s="223"/>
      <c r="C125" s="224"/>
      <c r="D125" s="225" t="s">
        <v>75</v>
      </c>
      <c r="E125" s="226" t="s">
        <v>190</v>
      </c>
      <c r="F125" s="226" t="s">
        <v>191</v>
      </c>
      <c r="G125" s="224"/>
      <c r="H125" s="224"/>
      <c r="I125" s="224"/>
      <c r="J125" s="224"/>
      <c r="K125" s="227">
        <f>BK125</f>
        <v>824</v>
      </c>
      <c r="L125" s="224"/>
      <c r="M125" s="228"/>
      <c r="N125" s="229"/>
      <c r="O125" s="230"/>
      <c r="P125" s="230"/>
      <c r="Q125" s="231">
        <f>SUM(Q126:Q127)</f>
        <v>0</v>
      </c>
      <c r="R125" s="231">
        <f>SUM(R126:R127)</f>
        <v>824</v>
      </c>
      <c r="S125" s="230"/>
      <c r="T125" s="232">
        <f>SUM(T126:T127)</f>
        <v>2</v>
      </c>
      <c r="U125" s="230"/>
      <c r="V125" s="232">
        <f>SUM(V126:V127)</f>
        <v>0</v>
      </c>
      <c r="W125" s="230"/>
      <c r="X125" s="232">
        <f>SUM(X126:X127)</f>
        <v>0</v>
      </c>
      <c r="Y125" s="233"/>
      <c r="Z125" s="12"/>
      <c r="AA125" s="12"/>
      <c r="AB125" s="12"/>
      <c r="AC125" s="12"/>
      <c r="AD125" s="12"/>
      <c r="AE125" s="12"/>
      <c r="AR125" s="234" t="s">
        <v>184</v>
      </c>
      <c r="AT125" s="235" t="s">
        <v>75</v>
      </c>
      <c r="AU125" s="235" t="s">
        <v>76</v>
      </c>
      <c r="AY125" s="234" t="s">
        <v>183</v>
      </c>
      <c r="BK125" s="236">
        <f>SUM(BK126:BK127)</f>
        <v>824</v>
      </c>
    </row>
    <row r="126" s="2" customFormat="1" ht="24" customHeight="1">
      <c r="A126" s="33"/>
      <c r="B126" s="34"/>
      <c r="C126" s="237" t="s">
        <v>184</v>
      </c>
      <c r="D126" s="237" t="s">
        <v>193</v>
      </c>
      <c r="E126" s="238" t="s">
        <v>194</v>
      </c>
      <c r="F126" s="239" t="s">
        <v>195</v>
      </c>
      <c r="G126" s="240" t="s">
        <v>196</v>
      </c>
      <c r="H126" s="241">
        <v>2</v>
      </c>
      <c r="I126" s="242">
        <v>0</v>
      </c>
      <c r="J126" s="242">
        <v>412</v>
      </c>
      <c r="K126" s="242">
        <f>ROUND(P126*H126,2)</f>
        <v>824</v>
      </c>
      <c r="L126" s="239" t="s">
        <v>197</v>
      </c>
      <c r="M126" s="36"/>
      <c r="N126" s="243" t="s">
        <v>1</v>
      </c>
      <c r="O126" s="213" t="s">
        <v>39</v>
      </c>
      <c r="P126" s="214">
        <f>I126+J126</f>
        <v>412</v>
      </c>
      <c r="Q126" s="214">
        <f>ROUND(I126*H126,2)</f>
        <v>0</v>
      </c>
      <c r="R126" s="214">
        <f>ROUND(J126*H126,2)</f>
        <v>824</v>
      </c>
      <c r="S126" s="215">
        <v>1</v>
      </c>
      <c r="T126" s="215">
        <f>S126*H126</f>
        <v>2</v>
      </c>
      <c r="U126" s="215">
        <v>0</v>
      </c>
      <c r="V126" s="215">
        <f>U126*H126</f>
        <v>0</v>
      </c>
      <c r="W126" s="215">
        <v>0</v>
      </c>
      <c r="X126" s="215">
        <f>W126*H126</f>
        <v>0</v>
      </c>
      <c r="Y126" s="216" t="s">
        <v>1</v>
      </c>
      <c r="Z126" s="33"/>
      <c r="AA126" s="33"/>
      <c r="AB126" s="33"/>
      <c r="AC126" s="33"/>
      <c r="AD126" s="33"/>
      <c r="AE126" s="33"/>
      <c r="AR126" s="217" t="s">
        <v>198</v>
      </c>
      <c r="AT126" s="217" t="s">
        <v>193</v>
      </c>
      <c r="AU126" s="217" t="s">
        <v>84</v>
      </c>
      <c r="AY126" s="14" t="s">
        <v>183</v>
      </c>
      <c r="BE126" s="218">
        <f>IF(O126="základní",K126,0)</f>
        <v>824</v>
      </c>
      <c r="BF126" s="218">
        <f>IF(O126="snížená",K126,0)</f>
        <v>0</v>
      </c>
      <c r="BG126" s="218">
        <f>IF(O126="zákl. přenesená",K126,0)</f>
        <v>0</v>
      </c>
      <c r="BH126" s="218">
        <f>IF(O126="sníž. přenesená",K126,0)</f>
        <v>0</v>
      </c>
      <c r="BI126" s="218">
        <f>IF(O126="nulová",K126,0)</f>
        <v>0</v>
      </c>
      <c r="BJ126" s="14" t="s">
        <v>84</v>
      </c>
      <c r="BK126" s="218">
        <f>ROUND(P126*H126,2)</f>
        <v>824</v>
      </c>
      <c r="BL126" s="14" t="s">
        <v>198</v>
      </c>
      <c r="BM126" s="217" t="s">
        <v>269</v>
      </c>
    </row>
    <row r="127" s="2" customFormat="1">
      <c r="A127" s="33"/>
      <c r="B127" s="34"/>
      <c r="C127" s="35"/>
      <c r="D127" s="219" t="s">
        <v>186</v>
      </c>
      <c r="E127" s="35"/>
      <c r="F127" s="220" t="s">
        <v>200</v>
      </c>
      <c r="G127" s="35"/>
      <c r="H127" s="35"/>
      <c r="I127" s="35"/>
      <c r="J127" s="35"/>
      <c r="K127" s="35"/>
      <c r="L127" s="35"/>
      <c r="M127" s="36"/>
      <c r="N127" s="221"/>
      <c r="O127" s="222"/>
      <c r="P127" s="85"/>
      <c r="Q127" s="85"/>
      <c r="R127" s="85"/>
      <c r="S127" s="85"/>
      <c r="T127" s="85"/>
      <c r="U127" s="85"/>
      <c r="V127" s="85"/>
      <c r="W127" s="85"/>
      <c r="X127" s="85"/>
      <c r="Y127" s="86"/>
      <c r="Z127" s="33"/>
      <c r="AA127" s="33"/>
      <c r="AB127" s="33"/>
      <c r="AC127" s="33"/>
      <c r="AD127" s="33"/>
      <c r="AE127" s="33"/>
      <c r="AT127" s="14" t="s">
        <v>186</v>
      </c>
      <c r="AU127" s="14" t="s">
        <v>84</v>
      </c>
    </row>
    <row r="128" s="12" customFormat="1" ht="25.92" customHeight="1">
      <c r="A128" s="12"/>
      <c r="B128" s="223"/>
      <c r="C128" s="224"/>
      <c r="D128" s="225" t="s">
        <v>75</v>
      </c>
      <c r="E128" s="226" t="s">
        <v>201</v>
      </c>
      <c r="F128" s="226" t="s">
        <v>202</v>
      </c>
      <c r="G128" s="224"/>
      <c r="H128" s="224"/>
      <c r="I128" s="224"/>
      <c r="J128" s="224"/>
      <c r="K128" s="227">
        <f>BK128</f>
        <v>40600</v>
      </c>
      <c r="L128" s="224"/>
      <c r="M128" s="228"/>
      <c r="N128" s="229"/>
      <c r="O128" s="230"/>
      <c r="P128" s="230"/>
      <c r="Q128" s="231">
        <f>SUM(Q129:Q134)</f>
        <v>37520</v>
      </c>
      <c r="R128" s="231">
        <f>SUM(R129:R134)</f>
        <v>3080</v>
      </c>
      <c r="S128" s="230"/>
      <c r="T128" s="232">
        <f>SUM(T129:T134)</f>
        <v>0</v>
      </c>
      <c r="U128" s="230"/>
      <c r="V128" s="232">
        <f>SUM(V129:V134)</f>
        <v>0</v>
      </c>
      <c r="W128" s="230"/>
      <c r="X128" s="232">
        <f>SUM(X129:X134)</f>
        <v>0</v>
      </c>
      <c r="Y128" s="233"/>
      <c r="Z128" s="12"/>
      <c r="AA128" s="12"/>
      <c r="AB128" s="12"/>
      <c r="AC128" s="12"/>
      <c r="AD128" s="12"/>
      <c r="AE128" s="12"/>
      <c r="AR128" s="234" t="s">
        <v>184</v>
      </c>
      <c r="AT128" s="235" t="s">
        <v>75</v>
      </c>
      <c r="AU128" s="235" t="s">
        <v>76</v>
      </c>
      <c r="AY128" s="234" t="s">
        <v>183</v>
      </c>
      <c r="BK128" s="236">
        <f>SUM(BK129:BK134)</f>
        <v>40600</v>
      </c>
    </row>
    <row r="129" s="2" customFormat="1" ht="24" customHeight="1">
      <c r="A129" s="33"/>
      <c r="B129" s="34"/>
      <c r="C129" s="237" t="s">
        <v>84</v>
      </c>
      <c r="D129" s="237" t="s">
        <v>193</v>
      </c>
      <c r="E129" s="238" t="s">
        <v>228</v>
      </c>
      <c r="F129" s="239" t="s">
        <v>229</v>
      </c>
      <c r="G129" s="240" t="s">
        <v>180</v>
      </c>
      <c r="H129" s="241">
        <v>4</v>
      </c>
      <c r="I129" s="242">
        <v>0</v>
      </c>
      <c r="J129" s="242">
        <v>352</v>
      </c>
      <c r="K129" s="242">
        <f>ROUND(P129*H129,2)</f>
        <v>1408</v>
      </c>
      <c r="L129" s="239" t="s">
        <v>181</v>
      </c>
      <c r="M129" s="36"/>
      <c r="N129" s="243" t="s">
        <v>1</v>
      </c>
      <c r="O129" s="213" t="s">
        <v>39</v>
      </c>
      <c r="P129" s="214">
        <f>I129+J129</f>
        <v>352</v>
      </c>
      <c r="Q129" s="214">
        <f>ROUND(I129*H129,2)</f>
        <v>0</v>
      </c>
      <c r="R129" s="214">
        <f>ROUND(J129*H129,2)</f>
        <v>1408</v>
      </c>
      <c r="S129" s="215">
        <v>0</v>
      </c>
      <c r="T129" s="215">
        <f>S129*H129</f>
        <v>0</v>
      </c>
      <c r="U129" s="215">
        <v>0</v>
      </c>
      <c r="V129" s="215">
        <f>U129*H129</f>
        <v>0</v>
      </c>
      <c r="W129" s="215">
        <v>0</v>
      </c>
      <c r="X129" s="215">
        <f>W129*H129</f>
        <v>0</v>
      </c>
      <c r="Y129" s="216" t="s">
        <v>1</v>
      </c>
      <c r="Z129" s="33"/>
      <c r="AA129" s="33"/>
      <c r="AB129" s="33"/>
      <c r="AC129" s="33"/>
      <c r="AD129" s="33"/>
      <c r="AE129" s="33"/>
      <c r="AR129" s="217" t="s">
        <v>198</v>
      </c>
      <c r="AT129" s="217" t="s">
        <v>193</v>
      </c>
      <c r="AU129" s="217" t="s">
        <v>84</v>
      </c>
      <c r="AY129" s="14" t="s">
        <v>183</v>
      </c>
      <c r="BE129" s="218">
        <f>IF(O129="základní",K129,0)</f>
        <v>1408</v>
      </c>
      <c r="BF129" s="218">
        <f>IF(O129="snížená",K129,0)</f>
        <v>0</v>
      </c>
      <c r="BG129" s="218">
        <f>IF(O129="zákl. přenesená",K129,0)</f>
        <v>0</v>
      </c>
      <c r="BH129" s="218">
        <f>IF(O129="sníž. přenesená",K129,0)</f>
        <v>0</v>
      </c>
      <c r="BI129" s="218">
        <f>IF(O129="nulová",K129,0)</f>
        <v>0</v>
      </c>
      <c r="BJ129" s="14" t="s">
        <v>84</v>
      </c>
      <c r="BK129" s="218">
        <f>ROUND(P129*H129,2)</f>
        <v>1408</v>
      </c>
      <c r="BL129" s="14" t="s">
        <v>198</v>
      </c>
      <c r="BM129" s="217" t="s">
        <v>270</v>
      </c>
    </row>
    <row r="130" s="2" customFormat="1">
      <c r="A130" s="33"/>
      <c r="B130" s="34"/>
      <c r="C130" s="35"/>
      <c r="D130" s="219" t="s">
        <v>186</v>
      </c>
      <c r="E130" s="35"/>
      <c r="F130" s="220" t="s">
        <v>231</v>
      </c>
      <c r="G130" s="35"/>
      <c r="H130" s="35"/>
      <c r="I130" s="35"/>
      <c r="J130" s="35"/>
      <c r="K130" s="35"/>
      <c r="L130" s="35"/>
      <c r="M130" s="36"/>
      <c r="N130" s="221"/>
      <c r="O130" s="222"/>
      <c r="P130" s="85"/>
      <c r="Q130" s="85"/>
      <c r="R130" s="85"/>
      <c r="S130" s="85"/>
      <c r="T130" s="85"/>
      <c r="U130" s="85"/>
      <c r="V130" s="85"/>
      <c r="W130" s="85"/>
      <c r="X130" s="85"/>
      <c r="Y130" s="86"/>
      <c r="Z130" s="33"/>
      <c r="AA130" s="33"/>
      <c r="AB130" s="33"/>
      <c r="AC130" s="33"/>
      <c r="AD130" s="33"/>
      <c r="AE130" s="33"/>
      <c r="AT130" s="14" t="s">
        <v>186</v>
      </c>
      <c r="AU130" s="14" t="s">
        <v>84</v>
      </c>
    </row>
    <row r="131" s="2" customFormat="1" ht="24" customHeight="1">
      <c r="A131" s="33"/>
      <c r="B131" s="34"/>
      <c r="C131" s="237" t="s">
        <v>86</v>
      </c>
      <c r="D131" s="237" t="s">
        <v>193</v>
      </c>
      <c r="E131" s="238" t="s">
        <v>246</v>
      </c>
      <c r="F131" s="239" t="s">
        <v>247</v>
      </c>
      <c r="G131" s="240" t="s">
        <v>180</v>
      </c>
      <c r="H131" s="241">
        <v>4</v>
      </c>
      <c r="I131" s="242">
        <v>0</v>
      </c>
      <c r="J131" s="242">
        <v>418</v>
      </c>
      <c r="K131" s="242">
        <f>ROUND(P131*H131,2)</f>
        <v>1672</v>
      </c>
      <c r="L131" s="239" t="s">
        <v>181</v>
      </c>
      <c r="M131" s="36"/>
      <c r="N131" s="243" t="s">
        <v>1</v>
      </c>
      <c r="O131" s="213" t="s">
        <v>39</v>
      </c>
      <c r="P131" s="214">
        <f>I131+J131</f>
        <v>418</v>
      </c>
      <c r="Q131" s="214">
        <f>ROUND(I131*H131,2)</f>
        <v>0</v>
      </c>
      <c r="R131" s="214">
        <f>ROUND(J131*H131,2)</f>
        <v>1672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198</v>
      </c>
      <c r="AT131" s="217" t="s">
        <v>193</v>
      </c>
      <c r="AU131" s="217" t="s">
        <v>84</v>
      </c>
      <c r="AY131" s="14" t="s">
        <v>183</v>
      </c>
      <c r="BE131" s="218">
        <f>IF(O131="základní",K131,0)</f>
        <v>1672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84</v>
      </c>
      <c r="BK131" s="218">
        <f>ROUND(P131*H131,2)</f>
        <v>1672</v>
      </c>
      <c r="BL131" s="14" t="s">
        <v>198</v>
      </c>
      <c r="BM131" s="217" t="s">
        <v>271</v>
      </c>
    </row>
    <row r="132" s="2" customFormat="1">
      <c r="A132" s="33"/>
      <c r="B132" s="34"/>
      <c r="C132" s="35"/>
      <c r="D132" s="219" t="s">
        <v>186</v>
      </c>
      <c r="E132" s="35"/>
      <c r="F132" s="220" t="s">
        <v>249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186</v>
      </c>
      <c r="AU132" s="14" t="s">
        <v>84</v>
      </c>
    </row>
    <row r="133" s="2" customFormat="1" ht="48" customHeight="1">
      <c r="A133" s="33"/>
      <c r="B133" s="34"/>
      <c r="C133" s="204" t="s">
        <v>203</v>
      </c>
      <c r="D133" s="204" t="s">
        <v>177</v>
      </c>
      <c r="E133" s="205" t="s">
        <v>261</v>
      </c>
      <c r="F133" s="206" t="s">
        <v>262</v>
      </c>
      <c r="G133" s="207" t="s">
        <v>180</v>
      </c>
      <c r="H133" s="208">
        <v>4</v>
      </c>
      <c r="I133" s="209">
        <v>9380</v>
      </c>
      <c r="J133" s="210"/>
      <c r="K133" s="209">
        <f>ROUND(P133*H133,2)</f>
        <v>37520</v>
      </c>
      <c r="L133" s="206" t="s">
        <v>181</v>
      </c>
      <c r="M133" s="211"/>
      <c r="N133" s="212" t="s">
        <v>1</v>
      </c>
      <c r="O133" s="213" t="s">
        <v>39</v>
      </c>
      <c r="P133" s="214">
        <f>I133+J133</f>
        <v>9380</v>
      </c>
      <c r="Q133" s="214">
        <f>ROUND(I133*H133,2)</f>
        <v>37520</v>
      </c>
      <c r="R133" s="214">
        <f>ROUND(J133*H133,2)</f>
        <v>0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243</v>
      </c>
      <c r="AT133" s="217" t="s">
        <v>177</v>
      </c>
      <c r="AU133" s="217" t="s">
        <v>84</v>
      </c>
      <c r="AY133" s="14" t="s">
        <v>183</v>
      </c>
      <c r="BE133" s="218">
        <f>IF(O133="základní",K133,0)</f>
        <v>37520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84</v>
      </c>
      <c r="BK133" s="218">
        <f>ROUND(P133*H133,2)</f>
        <v>37520</v>
      </c>
      <c r="BL133" s="14" t="s">
        <v>243</v>
      </c>
      <c r="BM133" s="217" t="s">
        <v>272</v>
      </c>
    </row>
    <row r="134" s="2" customFormat="1">
      <c r="A134" s="33"/>
      <c r="B134" s="34"/>
      <c r="C134" s="35"/>
      <c r="D134" s="219" t="s">
        <v>186</v>
      </c>
      <c r="E134" s="35"/>
      <c r="F134" s="220" t="s">
        <v>262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186</v>
      </c>
      <c r="AU134" s="14" t="s">
        <v>84</v>
      </c>
    </row>
    <row r="135" s="12" customFormat="1" ht="25.92" customHeight="1">
      <c r="A135" s="12"/>
      <c r="B135" s="223"/>
      <c r="C135" s="224"/>
      <c r="D135" s="225" t="s">
        <v>75</v>
      </c>
      <c r="E135" s="226" t="s">
        <v>211</v>
      </c>
      <c r="F135" s="226" t="s">
        <v>212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192</v>
      </c>
      <c r="AT135" s="235" t="s">
        <v>75</v>
      </c>
      <c r="AU135" s="235" t="s">
        <v>76</v>
      </c>
      <c r="AY135" s="234" t="s">
        <v>183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75</v>
      </c>
      <c r="E136" s="244" t="s">
        <v>213</v>
      </c>
      <c r="F136" s="244" t="s">
        <v>214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192</v>
      </c>
      <c r="AT136" s="235" t="s">
        <v>75</v>
      </c>
      <c r="AU136" s="235" t="s">
        <v>84</v>
      </c>
      <c r="AY136" s="234" t="s">
        <v>183</v>
      </c>
      <c r="BK136" s="236">
        <f>SUM(BK137:BK138)</f>
        <v>4560</v>
      </c>
    </row>
    <row r="137" s="2" customFormat="1" ht="24" customHeight="1">
      <c r="A137" s="33"/>
      <c r="B137" s="34"/>
      <c r="C137" s="237" t="s">
        <v>192</v>
      </c>
      <c r="D137" s="237" t="s">
        <v>193</v>
      </c>
      <c r="E137" s="238" t="s">
        <v>216</v>
      </c>
      <c r="F137" s="239" t="s">
        <v>217</v>
      </c>
      <c r="G137" s="240" t="s">
        <v>218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219</v>
      </c>
      <c r="M137" s="36"/>
      <c r="N137" s="243" t="s">
        <v>1</v>
      </c>
      <c r="O137" s="213" t="s">
        <v>39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220</v>
      </c>
      <c r="AT137" s="217" t="s">
        <v>193</v>
      </c>
      <c r="AU137" s="217" t="s">
        <v>86</v>
      </c>
      <c r="AY137" s="14" t="s">
        <v>183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84</v>
      </c>
      <c r="BK137" s="218">
        <f>ROUND(P137*H137,2)</f>
        <v>4560</v>
      </c>
      <c r="BL137" s="14" t="s">
        <v>220</v>
      </c>
      <c r="BM137" s="217" t="s">
        <v>273</v>
      </c>
    </row>
    <row r="138" s="2" customFormat="1">
      <c r="A138" s="33"/>
      <c r="B138" s="34"/>
      <c r="C138" s="35"/>
      <c r="D138" s="219" t="s">
        <v>186</v>
      </c>
      <c r="E138" s="35"/>
      <c r="F138" s="220" t="s">
        <v>217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186</v>
      </c>
      <c r="AU138" s="14" t="s">
        <v>86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GerB0O8Owu56JGdu3lN/gnwWLI3hqZwv97oJu7j6rGZ/adI0/Dr3NupmxTT9e1DN9IH/tCOrWQwebS8Fv7+Kxw==" hashValue="8ERaUQocSdPWdZGj0zmlbDl8fKyX3Vl+x+mwJV8fqf0UpjxaBtzcW2nnlhbGw4CFQzjoNMQyY6ij4hS0ZHkRmg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" customWidth="1"/>
    <col min="10" max="10" width="20.17" style="1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4.17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104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86</v>
      </c>
    </row>
    <row r="4" s="1" customFormat="1" ht="24.96" customHeight="1">
      <c r="B4" s="17"/>
      <c r="D4" s="137" t="s">
        <v>142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2019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143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274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31. 7. 2019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tr">
        <f>IF('Rekapitulace stavby'!AN19="","",'Rekapitulace stavby'!AN19)</f>
        <v/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tr">
        <f>IF('Rekapitulace stavby'!E20="","",'Rekapitulace stavby'!E20)</f>
        <v xml:space="preserve"> </v>
      </c>
      <c r="F24" s="33"/>
      <c r="G24" s="33"/>
      <c r="H24" s="33"/>
      <c r="I24" s="139" t="s">
        <v>25</v>
      </c>
      <c r="J24" s="142" t="str">
        <f>IF('Rekapitulace stavby'!AN20="","",'Rekapitulace stavby'!AN20)</f>
        <v/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29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145</v>
      </c>
      <c r="E30" s="33"/>
      <c r="F30" s="33"/>
      <c r="G30" s="33"/>
      <c r="H30" s="33"/>
      <c r="I30" s="33"/>
      <c r="J30" s="33"/>
      <c r="K30" s="149">
        <f>K96</f>
        <v>46048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31</v>
      </c>
      <c r="F31" s="33"/>
      <c r="G31" s="33"/>
      <c r="H31" s="33"/>
      <c r="I31" s="33"/>
      <c r="J31" s="33"/>
      <c r="K31" s="150">
        <f>I96</f>
        <v>37520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32</v>
      </c>
      <c r="F32" s="33"/>
      <c r="G32" s="33"/>
      <c r="H32" s="33"/>
      <c r="I32" s="33"/>
      <c r="J32" s="33"/>
      <c r="K32" s="150">
        <f>J96</f>
        <v>8528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146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34</v>
      </c>
      <c r="E34" s="33"/>
      <c r="F34" s="33"/>
      <c r="G34" s="33"/>
      <c r="H34" s="33"/>
      <c r="I34" s="33"/>
      <c r="J34" s="33"/>
      <c r="K34" s="153">
        <f>ROUND(K30 + K33, 2)</f>
        <v>46048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36</v>
      </c>
      <c r="G36" s="33"/>
      <c r="H36" s="33"/>
      <c r="I36" s="154" t="s">
        <v>35</v>
      </c>
      <c r="J36" s="33"/>
      <c r="K36" s="154" t="s">
        <v>37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38</v>
      </c>
      <c r="E37" s="139" t="s">
        <v>39</v>
      </c>
      <c r="F37" s="150">
        <f>ROUND((SUM(BE103:BE104) + SUM(BE124:BE138)),  2)</f>
        <v>46048</v>
      </c>
      <c r="G37" s="33"/>
      <c r="H37" s="33"/>
      <c r="I37" s="156">
        <v>0.20999999999999999</v>
      </c>
      <c r="J37" s="33"/>
      <c r="K37" s="150">
        <f>ROUND(((SUM(BE103:BE104) + SUM(BE124:BE138))*I37),  2)</f>
        <v>9670.0799999999999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40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41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42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43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44</v>
      </c>
      <c r="E43" s="159"/>
      <c r="F43" s="159"/>
      <c r="G43" s="160" t="s">
        <v>45</v>
      </c>
      <c r="H43" s="161" t="s">
        <v>46</v>
      </c>
      <c r="I43" s="159"/>
      <c r="J43" s="159"/>
      <c r="K43" s="162">
        <f>SUM(K34:K41)</f>
        <v>55718.080000000002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147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2019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143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PS07 - PZS km 46,827 Tišnov - Žďár nad Sázavou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31. 7. 2019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 xml:space="preserve"> 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148</v>
      </c>
      <c r="D94" s="133"/>
      <c r="E94" s="133"/>
      <c r="F94" s="133"/>
      <c r="G94" s="133"/>
      <c r="H94" s="133"/>
      <c r="I94" s="177" t="s">
        <v>149</v>
      </c>
      <c r="J94" s="177" t="s">
        <v>150</v>
      </c>
      <c r="K94" s="177" t="s">
        <v>151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152</v>
      </c>
      <c r="D96" s="35"/>
      <c r="E96" s="35"/>
      <c r="F96" s="35"/>
      <c r="G96" s="35"/>
      <c r="H96" s="35"/>
      <c r="I96" s="104">
        <f>Q124</f>
        <v>37520</v>
      </c>
      <c r="J96" s="104">
        <f>R124</f>
        <v>8528</v>
      </c>
      <c r="K96" s="104">
        <f>K124</f>
        <v>46048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153</v>
      </c>
    </row>
    <row r="97" s="9" customFormat="1" ht="24.96" customHeight="1">
      <c r="A97" s="9"/>
      <c r="B97" s="179"/>
      <c r="C97" s="180"/>
      <c r="D97" s="181" t="s">
        <v>154</v>
      </c>
      <c r="E97" s="182"/>
      <c r="F97" s="182"/>
      <c r="G97" s="182"/>
      <c r="H97" s="182"/>
      <c r="I97" s="183">
        <f>Q127</f>
        <v>0</v>
      </c>
      <c r="J97" s="183">
        <f>R127</f>
        <v>824</v>
      </c>
      <c r="K97" s="183">
        <f>K127</f>
        <v>824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155</v>
      </c>
      <c r="E98" s="182"/>
      <c r="F98" s="182"/>
      <c r="G98" s="182"/>
      <c r="H98" s="182"/>
      <c r="I98" s="183">
        <f>Q130</f>
        <v>0</v>
      </c>
      <c r="J98" s="183">
        <f>R130</f>
        <v>3144</v>
      </c>
      <c r="K98" s="183">
        <f>K130</f>
        <v>3144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156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157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158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38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141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46048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159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2019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143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PS07 - PZS km 46,827 Tišnov - Žďár nad Sázavou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31. 7. 2019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5.1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 xml:space="preserve"> 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160</v>
      </c>
      <c r="D123" s="196" t="s">
        <v>59</v>
      </c>
      <c r="E123" s="196" t="s">
        <v>55</v>
      </c>
      <c r="F123" s="196" t="s">
        <v>56</v>
      </c>
      <c r="G123" s="196" t="s">
        <v>161</v>
      </c>
      <c r="H123" s="196" t="s">
        <v>162</v>
      </c>
      <c r="I123" s="196" t="s">
        <v>163</v>
      </c>
      <c r="J123" s="196" t="s">
        <v>164</v>
      </c>
      <c r="K123" s="196" t="s">
        <v>151</v>
      </c>
      <c r="L123" s="197" t="s">
        <v>165</v>
      </c>
      <c r="M123" s="198"/>
      <c r="N123" s="94" t="s">
        <v>1</v>
      </c>
      <c r="O123" s="95" t="s">
        <v>38</v>
      </c>
      <c r="P123" s="95" t="s">
        <v>166</v>
      </c>
      <c r="Q123" s="95" t="s">
        <v>167</v>
      </c>
      <c r="R123" s="95" t="s">
        <v>168</v>
      </c>
      <c r="S123" s="95" t="s">
        <v>169</v>
      </c>
      <c r="T123" s="95" t="s">
        <v>170</v>
      </c>
      <c r="U123" s="95" t="s">
        <v>171</v>
      </c>
      <c r="V123" s="95" t="s">
        <v>172</v>
      </c>
      <c r="W123" s="95" t="s">
        <v>173</v>
      </c>
      <c r="X123" s="95" t="s">
        <v>174</v>
      </c>
      <c r="Y123" s="96" t="s">
        <v>175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176</v>
      </c>
      <c r="D124" s="35"/>
      <c r="E124" s="35"/>
      <c r="F124" s="35"/>
      <c r="G124" s="35"/>
      <c r="H124" s="35"/>
      <c r="I124" s="35"/>
      <c r="J124" s="35"/>
      <c r="K124" s="199">
        <f>BK124</f>
        <v>46048</v>
      </c>
      <c r="L124" s="35"/>
      <c r="M124" s="36"/>
      <c r="N124" s="97"/>
      <c r="O124" s="200"/>
      <c r="P124" s="98"/>
      <c r="Q124" s="201">
        <f>Q125+Q126+Q127+Q130+Q135</f>
        <v>37520</v>
      </c>
      <c r="R124" s="201">
        <f>R125+R126+R127+R130+R135</f>
        <v>8528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75</v>
      </c>
      <c r="AU124" s="14" t="s">
        <v>153</v>
      </c>
      <c r="BK124" s="203">
        <f>BK125+BK126+BK127+BK130+BK135</f>
        <v>46048</v>
      </c>
    </row>
    <row r="125" s="2" customFormat="1" ht="48" customHeight="1">
      <c r="A125" s="33"/>
      <c r="B125" s="34"/>
      <c r="C125" s="204" t="s">
        <v>84</v>
      </c>
      <c r="D125" s="204" t="s">
        <v>177</v>
      </c>
      <c r="E125" s="205" t="s">
        <v>261</v>
      </c>
      <c r="F125" s="206" t="s">
        <v>262</v>
      </c>
      <c r="G125" s="207" t="s">
        <v>180</v>
      </c>
      <c r="H125" s="208">
        <v>4</v>
      </c>
      <c r="I125" s="209">
        <v>9380</v>
      </c>
      <c r="J125" s="210"/>
      <c r="K125" s="209">
        <f>ROUND(P125*H125,2)</f>
        <v>37520</v>
      </c>
      <c r="L125" s="206" t="s">
        <v>181</v>
      </c>
      <c r="M125" s="211"/>
      <c r="N125" s="212" t="s">
        <v>1</v>
      </c>
      <c r="O125" s="213" t="s">
        <v>39</v>
      </c>
      <c r="P125" s="214">
        <f>I125+J125</f>
        <v>9380</v>
      </c>
      <c r="Q125" s="214">
        <f>ROUND(I125*H125,2)</f>
        <v>37520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182</v>
      </c>
      <c r="AT125" s="217" t="s">
        <v>177</v>
      </c>
      <c r="AU125" s="217" t="s">
        <v>76</v>
      </c>
      <c r="AY125" s="14" t="s">
        <v>183</v>
      </c>
      <c r="BE125" s="218">
        <f>IF(O125="základní",K125,0)</f>
        <v>37520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84</v>
      </c>
      <c r="BK125" s="218">
        <f>ROUND(P125*H125,2)</f>
        <v>37520</v>
      </c>
      <c r="BL125" s="14" t="s">
        <v>184</v>
      </c>
      <c r="BM125" s="217" t="s">
        <v>275</v>
      </c>
    </row>
    <row r="126" s="2" customFormat="1">
      <c r="A126" s="33"/>
      <c r="B126" s="34"/>
      <c r="C126" s="35"/>
      <c r="D126" s="219" t="s">
        <v>186</v>
      </c>
      <c r="E126" s="35"/>
      <c r="F126" s="220" t="s">
        <v>262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186</v>
      </c>
      <c r="AU126" s="14" t="s">
        <v>76</v>
      </c>
    </row>
    <row r="127" s="12" customFormat="1" ht="25.92" customHeight="1">
      <c r="A127" s="12"/>
      <c r="B127" s="223"/>
      <c r="C127" s="224"/>
      <c r="D127" s="225" t="s">
        <v>75</v>
      </c>
      <c r="E127" s="226" t="s">
        <v>190</v>
      </c>
      <c r="F127" s="226" t="s">
        <v>191</v>
      </c>
      <c r="G127" s="224"/>
      <c r="H127" s="224"/>
      <c r="I127" s="224"/>
      <c r="J127" s="224"/>
      <c r="K127" s="227">
        <f>BK127</f>
        <v>824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824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184</v>
      </c>
      <c r="AT127" s="235" t="s">
        <v>75</v>
      </c>
      <c r="AU127" s="235" t="s">
        <v>76</v>
      </c>
      <c r="AY127" s="234" t="s">
        <v>183</v>
      </c>
      <c r="BK127" s="236">
        <f>SUM(BK128:BK129)</f>
        <v>824</v>
      </c>
    </row>
    <row r="128" s="2" customFormat="1" ht="24" customHeight="1">
      <c r="A128" s="33"/>
      <c r="B128" s="34"/>
      <c r="C128" s="237" t="s">
        <v>192</v>
      </c>
      <c r="D128" s="237" t="s">
        <v>193</v>
      </c>
      <c r="E128" s="238" t="s">
        <v>194</v>
      </c>
      <c r="F128" s="239" t="s">
        <v>195</v>
      </c>
      <c r="G128" s="240" t="s">
        <v>196</v>
      </c>
      <c r="H128" s="241">
        <v>2</v>
      </c>
      <c r="I128" s="242">
        <v>0</v>
      </c>
      <c r="J128" s="242">
        <v>412</v>
      </c>
      <c r="K128" s="242">
        <f>ROUND(P128*H128,2)</f>
        <v>824</v>
      </c>
      <c r="L128" s="239" t="s">
        <v>197</v>
      </c>
      <c r="M128" s="36"/>
      <c r="N128" s="243" t="s">
        <v>1</v>
      </c>
      <c r="O128" s="213" t="s">
        <v>39</v>
      </c>
      <c r="P128" s="214">
        <f>I128+J128</f>
        <v>412</v>
      </c>
      <c r="Q128" s="214">
        <f>ROUND(I128*H128,2)</f>
        <v>0</v>
      </c>
      <c r="R128" s="214">
        <f>ROUND(J128*H128,2)</f>
        <v>824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198</v>
      </c>
      <c r="AT128" s="217" t="s">
        <v>193</v>
      </c>
      <c r="AU128" s="217" t="s">
        <v>84</v>
      </c>
      <c r="AY128" s="14" t="s">
        <v>183</v>
      </c>
      <c r="BE128" s="218">
        <f>IF(O128="základní",K128,0)</f>
        <v>824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84</v>
      </c>
      <c r="BK128" s="218">
        <f>ROUND(P128*H128,2)</f>
        <v>824</v>
      </c>
      <c r="BL128" s="14" t="s">
        <v>198</v>
      </c>
      <c r="BM128" s="217" t="s">
        <v>276</v>
      </c>
    </row>
    <row r="129" s="2" customFormat="1">
      <c r="A129" s="33"/>
      <c r="B129" s="34"/>
      <c r="C129" s="35"/>
      <c r="D129" s="219" t="s">
        <v>186</v>
      </c>
      <c r="E129" s="35"/>
      <c r="F129" s="220" t="s">
        <v>200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186</v>
      </c>
      <c r="AU129" s="14" t="s">
        <v>84</v>
      </c>
    </row>
    <row r="130" s="12" customFormat="1" ht="25.92" customHeight="1">
      <c r="A130" s="12"/>
      <c r="B130" s="223"/>
      <c r="C130" s="224"/>
      <c r="D130" s="225" t="s">
        <v>75</v>
      </c>
      <c r="E130" s="226" t="s">
        <v>201</v>
      </c>
      <c r="F130" s="226" t="s">
        <v>202</v>
      </c>
      <c r="G130" s="224"/>
      <c r="H130" s="224"/>
      <c r="I130" s="224"/>
      <c r="J130" s="224"/>
      <c r="K130" s="227">
        <f>BK130</f>
        <v>3144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3144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184</v>
      </c>
      <c r="AT130" s="235" t="s">
        <v>75</v>
      </c>
      <c r="AU130" s="235" t="s">
        <v>76</v>
      </c>
      <c r="AY130" s="234" t="s">
        <v>183</v>
      </c>
      <c r="BK130" s="236">
        <f>SUM(BK131:BK134)</f>
        <v>3144</v>
      </c>
    </row>
    <row r="131" s="2" customFormat="1" ht="24" customHeight="1">
      <c r="A131" s="33"/>
      <c r="B131" s="34"/>
      <c r="C131" s="237" t="s">
        <v>184</v>
      </c>
      <c r="D131" s="237" t="s">
        <v>193</v>
      </c>
      <c r="E131" s="238" t="s">
        <v>246</v>
      </c>
      <c r="F131" s="239" t="s">
        <v>247</v>
      </c>
      <c r="G131" s="240" t="s">
        <v>180</v>
      </c>
      <c r="H131" s="241">
        <v>4</v>
      </c>
      <c r="I131" s="242">
        <v>0</v>
      </c>
      <c r="J131" s="242">
        <v>418</v>
      </c>
      <c r="K131" s="242">
        <f>ROUND(P131*H131,2)</f>
        <v>1672</v>
      </c>
      <c r="L131" s="239" t="s">
        <v>181</v>
      </c>
      <c r="M131" s="36"/>
      <c r="N131" s="243" t="s">
        <v>1</v>
      </c>
      <c r="O131" s="213" t="s">
        <v>39</v>
      </c>
      <c r="P131" s="214">
        <f>I131+J131</f>
        <v>418</v>
      </c>
      <c r="Q131" s="214">
        <f>ROUND(I131*H131,2)</f>
        <v>0</v>
      </c>
      <c r="R131" s="214">
        <f>ROUND(J131*H131,2)</f>
        <v>1672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198</v>
      </c>
      <c r="AT131" s="217" t="s">
        <v>193</v>
      </c>
      <c r="AU131" s="217" t="s">
        <v>84</v>
      </c>
      <c r="AY131" s="14" t="s">
        <v>183</v>
      </c>
      <c r="BE131" s="218">
        <f>IF(O131="základní",K131,0)</f>
        <v>1672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84</v>
      </c>
      <c r="BK131" s="218">
        <f>ROUND(P131*H131,2)</f>
        <v>1672</v>
      </c>
      <c r="BL131" s="14" t="s">
        <v>198</v>
      </c>
      <c r="BM131" s="217" t="s">
        <v>277</v>
      </c>
    </row>
    <row r="132" s="2" customFormat="1">
      <c r="A132" s="33"/>
      <c r="B132" s="34"/>
      <c r="C132" s="35"/>
      <c r="D132" s="219" t="s">
        <v>186</v>
      </c>
      <c r="E132" s="35"/>
      <c r="F132" s="220" t="s">
        <v>249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186</v>
      </c>
      <c r="AU132" s="14" t="s">
        <v>84</v>
      </c>
    </row>
    <row r="133" s="2" customFormat="1" ht="24" customHeight="1">
      <c r="A133" s="33"/>
      <c r="B133" s="34"/>
      <c r="C133" s="237" t="s">
        <v>203</v>
      </c>
      <c r="D133" s="237" t="s">
        <v>193</v>
      </c>
      <c r="E133" s="238" t="s">
        <v>250</v>
      </c>
      <c r="F133" s="239" t="s">
        <v>251</v>
      </c>
      <c r="G133" s="240" t="s">
        <v>180</v>
      </c>
      <c r="H133" s="241">
        <v>4</v>
      </c>
      <c r="I133" s="242">
        <v>0</v>
      </c>
      <c r="J133" s="242">
        <v>368</v>
      </c>
      <c r="K133" s="242">
        <f>ROUND(P133*H133,2)</f>
        <v>1472</v>
      </c>
      <c r="L133" s="239" t="s">
        <v>181</v>
      </c>
      <c r="M133" s="36"/>
      <c r="N133" s="243" t="s">
        <v>1</v>
      </c>
      <c r="O133" s="213" t="s">
        <v>39</v>
      </c>
      <c r="P133" s="214">
        <f>I133+J133</f>
        <v>368</v>
      </c>
      <c r="Q133" s="214">
        <f>ROUND(I133*H133,2)</f>
        <v>0</v>
      </c>
      <c r="R133" s="214">
        <f>ROUND(J133*H133,2)</f>
        <v>1472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198</v>
      </c>
      <c r="AT133" s="217" t="s">
        <v>193</v>
      </c>
      <c r="AU133" s="217" t="s">
        <v>84</v>
      </c>
      <c r="AY133" s="14" t="s">
        <v>183</v>
      </c>
      <c r="BE133" s="218">
        <f>IF(O133="základní",K133,0)</f>
        <v>1472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84</v>
      </c>
      <c r="BK133" s="218">
        <f>ROUND(P133*H133,2)</f>
        <v>1472</v>
      </c>
      <c r="BL133" s="14" t="s">
        <v>198</v>
      </c>
      <c r="BM133" s="217" t="s">
        <v>278</v>
      </c>
    </row>
    <row r="134" s="2" customFormat="1">
      <c r="A134" s="33"/>
      <c r="B134" s="34"/>
      <c r="C134" s="35"/>
      <c r="D134" s="219" t="s">
        <v>186</v>
      </c>
      <c r="E134" s="35"/>
      <c r="F134" s="220" t="s">
        <v>251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186</v>
      </c>
      <c r="AU134" s="14" t="s">
        <v>84</v>
      </c>
    </row>
    <row r="135" s="12" customFormat="1" ht="25.92" customHeight="1">
      <c r="A135" s="12"/>
      <c r="B135" s="223"/>
      <c r="C135" s="224"/>
      <c r="D135" s="225" t="s">
        <v>75</v>
      </c>
      <c r="E135" s="226" t="s">
        <v>211</v>
      </c>
      <c r="F135" s="226" t="s">
        <v>212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192</v>
      </c>
      <c r="AT135" s="235" t="s">
        <v>75</v>
      </c>
      <c r="AU135" s="235" t="s">
        <v>76</v>
      </c>
      <c r="AY135" s="234" t="s">
        <v>183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75</v>
      </c>
      <c r="E136" s="244" t="s">
        <v>213</v>
      </c>
      <c r="F136" s="244" t="s">
        <v>214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192</v>
      </c>
      <c r="AT136" s="235" t="s">
        <v>75</v>
      </c>
      <c r="AU136" s="235" t="s">
        <v>84</v>
      </c>
      <c r="AY136" s="234" t="s">
        <v>183</v>
      </c>
      <c r="BK136" s="236">
        <f>SUM(BK137:BK138)</f>
        <v>4560</v>
      </c>
    </row>
    <row r="137" s="2" customFormat="1" ht="24" customHeight="1">
      <c r="A137" s="33"/>
      <c r="B137" s="34"/>
      <c r="C137" s="237" t="s">
        <v>215</v>
      </c>
      <c r="D137" s="237" t="s">
        <v>193</v>
      </c>
      <c r="E137" s="238" t="s">
        <v>216</v>
      </c>
      <c r="F137" s="239" t="s">
        <v>217</v>
      </c>
      <c r="G137" s="240" t="s">
        <v>218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219</v>
      </c>
      <c r="M137" s="36"/>
      <c r="N137" s="243" t="s">
        <v>1</v>
      </c>
      <c r="O137" s="213" t="s">
        <v>39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220</v>
      </c>
      <c r="AT137" s="217" t="s">
        <v>193</v>
      </c>
      <c r="AU137" s="217" t="s">
        <v>86</v>
      </c>
      <c r="AY137" s="14" t="s">
        <v>183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84</v>
      </c>
      <c r="BK137" s="218">
        <f>ROUND(P137*H137,2)</f>
        <v>4560</v>
      </c>
      <c r="BL137" s="14" t="s">
        <v>220</v>
      </c>
      <c r="BM137" s="217" t="s">
        <v>279</v>
      </c>
    </row>
    <row r="138" s="2" customFormat="1">
      <c r="A138" s="33"/>
      <c r="B138" s="34"/>
      <c r="C138" s="35"/>
      <c r="D138" s="219" t="s">
        <v>186</v>
      </c>
      <c r="E138" s="35"/>
      <c r="F138" s="220" t="s">
        <v>217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186</v>
      </c>
      <c r="AU138" s="14" t="s">
        <v>86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PPaXoBpZ1PwTVE7RVwTyBmxJgpKQTFL9+dIx96Ov5Qy/9rTpk/fbNp25uPwvcxJkckip6wl4aeHEFtXn/To3WQ==" hashValue="wSj/P/jVAFcazEq/2iPhlpCNn9Bg7KJZJ0is52wNcYwyBC0PLajMrgPonOeglkmL/aXpMoXflu0r5Ehj0JrYyw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" customWidth="1"/>
    <col min="10" max="10" width="20.17" style="1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4.17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107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86</v>
      </c>
    </row>
    <row r="4" s="1" customFormat="1" ht="24.96" customHeight="1">
      <c r="B4" s="17"/>
      <c r="D4" s="137" t="s">
        <v>142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2019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143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280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31. 7. 2019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tr">
        <f>IF('Rekapitulace stavby'!AN19="","",'Rekapitulace stavby'!AN19)</f>
        <v/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tr">
        <f>IF('Rekapitulace stavby'!E20="","",'Rekapitulace stavby'!E20)</f>
        <v xml:space="preserve"> </v>
      </c>
      <c r="F24" s="33"/>
      <c r="G24" s="33"/>
      <c r="H24" s="33"/>
      <c r="I24" s="139" t="s">
        <v>25</v>
      </c>
      <c r="J24" s="142" t="str">
        <f>IF('Rekapitulace stavby'!AN20="","",'Rekapitulace stavby'!AN20)</f>
        <v/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29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145</v>
      </c>
      <c r="E30" s="33"/>
      <c r="F30" s="33"/>
      <c r="G30" s="33"/>
      <c r="H30" s="33"/>
      <c r="I30" s="33"/>
      <c r="J30" s="33"/>
      <c r="K30" s="149">
        <f>K96</f>
        <v>70584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31</v>
      </c>
      <c r="F31" s="33"/>
      <c r="G31" s="33"/>
      <c r="H31" s="33"/>
      <c r="I31" s="33"/>
      <c r="J31" s="33"/>
      <c r="K31" s="150">
        <f>I96</f>
        <v>33760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32</v>
      </c>
      <c r="F32" s="33"/>
      <c r="G32" s="33"/>
      <c r="H32" s="33"/>
      <c r="I32" s="33"/>
      <c r="J32" s="33"/>
      <c r="K32" s="150">
        <f>J96</f>
        <v>36824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146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34</v>
      </c>
      <c r="E34" s="33"/>
      <c r="F34" s="33"/>
      <c r="G34" s="33"/>
      <c r="H34" s="33"/>
      <c r="I34" s="33"/>
      <c r="J34" s="33"/>
      <c r="K34" s="153">
        <f>ROUND(K30 + K33, 2)</f>
        <v>70584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36</v>
      </c>
      <c r="G36" s="33"/>
      <c r="H36" s="33"/>
      <c r="I36" s="154" t="s">
        <v>35</v>
      </c>
      <c r="J36" s="33"/>
      <c r="K36" s="154" t="s">
        <v>37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38</v>
      </c>
      <c r="E37" s="139" t="s">
        <v>39</v>
      </c>
      <c r="F37" s="150">
        <f>ROUND((SUM(BE103:BE104) + SUM(BE124:BE138)),  2)</f>
        <v>70584</v>
      </c>
      <c r="G37" s="33"/>
      <c r="H37" s="33"/>
      <c r="I37" s="156">
        <v>0.20999999999999999</v>
      </c>
      <c r="J37" s="33"/>
      <c r="K37" s="150">
        <f>ROUND(((SUM(BE103:BE104) + SUM(BE124:BE138))*I37),  2)</f>
        <v>14822.639999999999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40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41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42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43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44</v>
      </c>
      <c r="E43" s="159"/>
      <c r="F43" s="159"/>
      <c r="G43" s="160" t="s">
        <v>45</v>
      </c>
      <c r="H43" s="161" t="s">
        <v>46</v>
      </c>
      <c r="I43" s="159"/>
      <c r="J43" s="159"/>
      <c r="K43" s="162">
        <f>SUM(K34:K41)</f>
        <v>85406.639999999999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147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2019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143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PS08 - ŽST Nové Město na Moravě JOP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31. 7. 2019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 xml:space="preserve"> 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148</v>
      </c>
      <c r="D94" s="133"/>
      <c r="E94" s="133"/>
      <c r="F94" s="133"/>
      <c r="G94" s="133"/>
      <c r="H94" s="133"/>
      <c r="I94" s="177" t="s">
        <v>149</v>
      </c>
      <c r="J94" s="177" t="s">
        <v>150</v>
      </c>
      <c r="K94" s="177" t="s">
        <v>151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152</v>
      </c>
      <c r="D96" s="35"/>
      <c r="E96" s="35"/>
      <c r="F96" s="35"/>
      <c r="G96" s="35"/>
      <c r="H96" s="35"/>
      <c r="I96" s="104">
        <f>Q124</f>
        <v>33760</v>
      </c>
      <c r="J96" s="104">
        <f>R124</f>
        <v>36824</v>
      </c>
      <c r="K96" s="104">
        <f>K124</f>
        <v>70584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153</v>
      </c>
    </row>
    <row r="97" s="9" customFormat="1" ht="24.96" customHeight="1">
      <c r="A97" s="9"/>
      <c r="B97" s="179"/>
      <c r="C97" s="180"/>
      <c r="D97" s="181" t="s">
        <v>154</v>
      </c>
      <c r="E97" s="182"/>
      <c r="F97" s="182"/>
      <c r="G97" s="182"/>
      <c r="H97" s="182"/>
      <c r="I97" s="183">
        <f>Q127</f>
        <v>0</v>
      </c>
      <c r="J97" s="183">
        <f>R127</f>
        <v>824</v>
      </c>
      <c r="K97" s="183">
        <f>K127</f>
        <v>824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155</v>
      </c>
      <c r="E98" s="182"/>
      <c r="F98" s="182"/>
      <c r="G98" s="182"/>
      <c r="H98" s="182"/>
      <c r="I98" s="183">
        <f>Q130</f>
        <v>0</v>
      </c>
      <c r="J98" s="183">
        <f>R130</f>
        <v>31440</v>
      </c>
      <c r="K98" s="183">
        <f>K130</f>
        <v>31440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156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157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158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38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141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70584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159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2019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143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PS08 - ŽST Nové Město na Moravě JOP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31. 7. 2019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5.1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 xml:space="preserve"> 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160</v>
      </c>
      <c r="D123" s="196" t="s">
        <v>59</v>
      </c>
      <c r="E123" s="196" t="s">
        <v>55</v>
      </c>
      <c r="F123" s="196" t="s">
        <v>56</v>
      </c>
      <c r="G123" s="196" t="s">
        <v>161</v>
      </c>
      <c r="H123" s="196" t="s">
        <v>162</v>
      </c>
      <c r="I123" s="196" t="s">
        <v>163</v>
      </c>
      <c r="J123" s="196" t="s">
        <v>164</v>
      </c>
      <c r="K123" s="196" t="s">
        <v>151</v>
      </c>
      <c r="L123" s="197" t="s">
        <v>165</v>
      </c>
      <c r="M123" s="198"/>
      <c r="N123" s="94" t="s">
        <v>1</v>
      </c>
      <c r="O123" s="95" t="s">
        <v>38</v>
      </c>
      <c r="P123" s="95" t="s">
        <v>166</v>
      </c>
      <c r="Q123" s="95" t="s">
        <v>167</v>
      </c>
      <c r="R123" s="95" t="s">
        <v>168</v>
      </c>
      <c r="S123" s="95" t="s">
        <v>169</v>
      </c>
      <c r="T123" s="95" t="s">
        <v>170</v>
      </c>
      <c r="U123" s="95" t="s">
        <v>171</v>
      </c>
      <c r="V123" s="95" t="s">
        <v>172</v>
      </c>
      <c r="W123" s="95" t="s">
        <v>173</v>
      </c>
      <c r="X123" s="95" t="s">
        <v>174</v>
      </c>
      <c r="Y123" s="96" t="s">
        <v>175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176</v>
      </c>
      <c r="D124" s="35"/>
      <c r="E124" s="35"/>
      <c r="F124" s="35"/>
      <c r="G124" s="35"/>
      <c r="H124" s="35"/>
      <c r="I124" s="35"/>
      <c r="J124" s="35"/>
      <c r="K124" s="199">
        <f>BK124</f>
        <v>70584</v>
      </c>
      <c r="L124" s="35"/>
      <c r="M124" s="36"/>
      <c r="N124" s="97"/>
      <c r="O124" s="200"/>
      <c r="P124" s="98"/>
      <c r="Q124" s="201">
        <f>Q125+Q126+Q127+Q130+Q135</f>
        <v>33760</v>
      </c>
      <c r="R124" s="201">
        <f>R125+R126+R127+R130+R135</f>
        <v>36824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75</v>
      </c>
      <c r="AU124" s="14" t="s">
        <v>153</v>
      </c>
      <c r="BK124" s="203">
        <f>BK125+BK126+BK127+BK130+BK135</f>
        <v>70584</v>
      </c>
    </row>
    <row r="125" s="2" customFormat="1" ht="36" customHeight="1">
      <c r="A125" s="33"/>
      <c r="B125" s="34"/>
      <c r="C125" s="204" t="s">
        <v>84</v>
      </c>
      <c r="D125" s="204" t="s">
        <v>177</v>
      </c>
      <c r="E125" s="205" t="s">
        <v>281</v>
      </c>
      <c r="F125" s="206" t="s">
        <v>282</v>
      </c>
      <c r="G125" s="207" t="s">
        <v>180</v>
      </c>
      <c r="H125" s="208">
        <v>40</v>
      </c>
      <c r="I125" s="209">
        <v>844</v>
      </c>
      <c r="J125" s="210"/>
      <c r="K125" s="209">
        <f>ROUND(P125*H125,2)</f>
        <v>33760</v>
      </c>
      <c r="L125" s="206" t="s">
        <v>181</v>
      </c>
      <c r="M125" s="211"/>
      <c r="N125" s="212" t="s">
        <v>1</v>
      </c>
      <c r="O125" s="213" t="s">
        <v>39</v>
      </c>
      <c r="P125" s="214">
        <f>I125+J125</f>
        <v>844</v>
      </c>
      <c r="Q125" s="214">
        <f>ROUND(I125*H125,2)</f>
        <v>33760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243</v>
      </c>
      <c r="AT125" s="217" t="s">
        <v>177</v>
      </c>
      <c r="AU125" s="217" t="s">
        <v>76</v>
      </c>
      <c r="AY125" s="14" t="s">
        <v>183</v>
      </c>
      <c r="BE125" s="218">
        <f>IF(O125="základní",K125,0)</f>
        <v>33760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84</v>
      </c>
      <c r="BK125" s="218">
        <f>ROUND(P125*H125,2)</f>
        <v>33760</v>
      </c>
      <c r="BL125" s="14" t="s">
        <v>243</v>
      </c>
      <c r="BM125" s="217" t="s">
        <v>283</v>
      </c>
    </row>
    <row r="126" s="2" customFormat="1">
      <c r="A126" s="33"/>
      <c r="B126" s="34"/>
      <c r="C126" s="35"/>
      <c r="D126" s="219" t="s">
        <v>186</v>
      </c>
      <c r="E126" s="35"/>
      <c r="F126" s="220" t="s">
        <v>282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186</v>
      </c>
      <c r="AU126" s="14" t="s">
        <v>76</v>
      </c>
    </row>
    <row r="127" s="12" customFormat="1" ht="25.92" customHeight="1">
      <c r="A127" s="12"/>
      <c r="B127" s="223"/>
      <c r="C127" s="224"/>
      <c r="D127" s="225" t="s">
        <v>75</v>
      </c>
      <c r="E127" s="226" t="s">
        <v>190</v>
      </c>
      <c r="F127" s="226" t="s">
        <v>191</v>
      </c>
      <c r="G127" s="224"/>
      <c r="H127" s="224"/>
      <c r="I127" s="224"/>
      <c r="J127" s="224"/>
      <c r="K127" s="227">
        <f>BK127</f>
        <v>824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824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184</v>
      </c>
      <c r="AT127" s="235" t="s">
        <v>75</v>
      </c>
      <c r="AU127" s="235" t="s">
        <v>76</v>
      </c>
      <c r="AY127" s="234" t="s">
        <v>183</v>
      </c>
      <c r="BK127" s="236">
        <f>SUM(BK128:BK129)</f>
        <v>824</v>
      </c>
    </row>
    <row r="128" s="2" customFormat="1" ht="24" customHeight="1">
      <c r="A128" s="33"/>
      <c r="B128" s="34"/>
      <c r="C128" s="237" t="s">
        <v>184</v>
      </c>
      <c r="D128" s="237" t="s">
        <v>193</v>
      </c>
      <c r="E128" s="238" t="s">
        <v>194</v>
      </c>
      <c r="F128" s="239" t="s">
        <v>195</v>
      </c>
      <c r="G128" s="240" t="s">
        <v>196</v>
      </c>
      <c r="H128" s="241">
        <v>2</v>
      </c>
      <c r="I128" s="242">
        <v>0</v>
      </c>
      <c r="J128" s="242">
        <v>412</v>
      </c>
      <c r="K128" s="242">
        <f>ROUND(P128*H128,2)</f>
        <v>824</v>
      </c>
      <c r="L128" s="239" t="s">
        <v>197</v>
      </c>
      <c r="M128" s="36"/>
      <c r="N128" s="243" t="s">
        <v>1</v>
      </c>
      <c r="O128" s="213" t="s">
        <v>39</v>
      </c>
      <c r="P128" s="214">
        <f>I128+J128</f>
        <v>412</v>
      </c>
      <c r="Q128" s="214">
        <f>ROUND(I128*H128,2)</f>
        <v>0</v>
      </c>
      <c r="R128" s="214">
        <f>ROUND(J128*H128,2)</f>
        <v>824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198</v>
      </c>
      <c r="AT128" s="217" t="s">
        <v>193</v>
      </c>
      <c r="AU128" s="217" t="s">
        <v>84</v>
      </c>
      <c r="AY128" s="14" t="s">
        <v>183</v>
      </c>
      <c r="BE128" s="218">
        <f>IF(O128="základní",K128,0)</f>
        <v>824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84</v>
      </c>
      <c r="BK128" s="218">
        <f>ROUND(P128*H128,2)</f>
        <v>824</v>
      </c>
      <c r="BL128" s="14" t="s">
        <v>198</v>
      </c>
      <c r="BM128" s="217" t="s">
        <v>284</v>
      </c>
    </row>
    <row r="129" s="2" customFormat="1">
      <c r="A129" s="33"/>
      <c r="B129" s="34"/>
      <c r="C129" s="35"/>
      <c r="D129" s="219" t="s">
        <v>186</v>
      </c>
      <c r="E129" s="35"/>
      <c r="F129" s="220" t="s">
        <v>200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186</v>
      </c>
      <c r="AU129" s="14" t="s">
        <v>84</v>
      </c>
    </row>
    <row r="130" s="12" customFormat="1" ht="25.92" customHeight="1">
      <c r="A130" s="12"/>
      <c r="B130" s="223"/>
      <c r="C130" s="224"/>
      <c r="D130" s="225" t="s">
        <v>75</v>
      </c>
      <c r="E130" s="226" t="s">
        <v>201</v>
      </c>
      <c r="F130" s="226" t="s">
        <v>202</v>
      </c>
      <c r="G130" s="224"/>
      <c r="H130" s="224"/>
      <c r="I130" s="224"/>
      <c r="J130" s="224"/>
      <c r="K130" s="227">
        <f>BK130</f>
        <v>31440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31440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184</v>
      </c>
      <c r="AT130" s="235" t="s">
        <v>75</v>
      </c>
      <c r="AU130" s="235" t="s">
        <v>76</v>
      </c>
      <c r="AY130" s="234" t="s">
        <v>183</v>
      </c>
      <c r="BK130" s="236">
        <f>SUM(BK131:BK134)</f>
        <v>31440</v>
      </c>
    </row>
    <row r="131" s="2" customFormat="1" ht="24" customHeight="1">
      <c r="A131" s="33"/>
      <c r="B131" s="34"/>
      <c r="C131" s="237" t="s">
        <v>86</v>
      </c>
      <c r="D131" s="237" t="s">
        <v>193</v>
      </c>
      <c r="E131" s="238" t="s">
        <v>246</v>
      </c>
      <c r="F131" s="239" t="s">
        <v>247</v>
      </c>
      <c r="G131" s="240" t="s">
        <v>180</v>
      </c>
      <c r="H131" s="241">
        <v>40</v>
      </c>
      <c r="I131" s="242">
        <v>0</v>
      </c>
      <c r="J131" s="242">
        <v>418</v>
      </c>
      <c r="K131" s="242">
        <f>ROUND(P131*H131,2)</f>
        <v>16720</v>
      </c>
      <c r="L131" s="239" t="s">
        <v>181</v>
      </c>
      <c r="M131" s="36"/>
      <c r="N131" s="243" t="s">
        <v>1</v>
      </c>
      <c r="O131" s="213" t="s">
        <v>39</v>
      </c>
      <c r="P131" s="214">
        <f>I131+J131</f>
        <v>418</v>
      </c>
      <c r="Q131" s="214">
        <f>ROUND(I131*H131,2)</f>
        <v>0</v>
      </c>
      <c r="R131" s="214">
        <f>ROUND(J131*H131,2)</f>
        <v>16720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198</v>
      </c>
      <c r="AT131" s="217" t="s">
        <v>193</v>
      </c>
      <c r="AU131" s="217" t="s">
        <v>84</v>
      </c>
      <c r="AY131" s="14" t="s">
        <v>183</v>
      </c>
      <c r="BE131" s="218">
        <f>IF(O131="základní",K131,0)</f>
        <v>16720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84</v>
      </c>
      <c r="BK131" s="218">
        <f>ROUND(P131*H131,2)</f>
        <v>16720</v>
      </c>
      <c r="BL131" s="14" t="s">
        <v>198</v>
      </c>
      <c r="BM131" s="217" t="s">
        <v>285</v>
      </c>
    </row>
    <row r="132" s="2" customFormat="1">
      <c r="A132" s="33"/>
      <c r="B132" s="34"/>
      <c r="C132" s="35"/>
      <c r="D132" s="219" t="s">
        <v>186</v>
      </c>
      <c r="E132" s="35"/>
      <c r="F132" s="220" t="s">
        <v>249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186</v>
      </c>
      <c r="AU132" s="14" t="s">
        <v>84</v>
      </c>
    </row>
    <row r="133" s="2" customFormat="1" ht="24" customHeight="1">
      <c r="A133" s="33"/>
      <c r="B133" s="34"/>
      <c r="C133" s="237" t="s">
        <v>203</v>
      </c>
      <c r="D133" s="237" t="s">
        <v>193</v>
      </c>
      <c r="E133" s="238" t="s">
        <v>250</v>
      </c>
      <c r="F133" s="239" t="s">
        <v>251</v>
      </c>
      <c r="G133" s="240" t="s">
        <v>180</v>
      </c>
      <c r="H133" s="241">
        <v>40</v>
      </c>
      <c r="I133" s="242">
        <v>0</v>
      </c>
      <c r="J133" s="242">
        <v>368</v>
      </c>
      <c r="K133" s="242">
        <f>ROUND(P133*H133,2)</f>
        <v>14720</v>
      </c>
      <c r="L133" s="239" t="s">
        <v>181</v>
      </c>
      <c r="M133" s="36"/>
      <c r="N133" s="243" t="s">
        <v>1</v>
      </c>
      <c r="O133" s="213" t="s">
        <v>39</v>
      </c>
      <c r="P133" s="214">
        <f>I133+J133</f>
        <v>368</v>
      </c>
      <c r="Q133" s="214">
        <f>ROUND(I133*H133,2)</f>
        <v>0</v>
      </c>
      <c r="R133" s="214">
        <f>ROUND(J133*H133,2)</f>
        <v>14720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198</v>
      </c>
      <c r="AT133" s="217" t="s">
        <v>193</v>
      </c>
      <c r="AU133" s="217" t="s">
        <v>84</v>
      </c>
      <c r="AY133" s="14" t="s">
        <v>183</v>
      </c>
      <c r="BE133" s="218">
        <f>IF(O133="základní",K133,0)</f>
        <v>14720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84</v>
      </c>
      <c r="BK133" s="218">
        <f>ROUND(P133*H133,2)</f>
        <v>14720</v>
      </c>
      <c r="BL133" s="14" t="s">
        <v>198</v>
      </c>
      <c r="BM133" s="217" t="s">
        <v>286</v>
      </c>
    </row>
    <row r="134" s="2" customFormat="1">
      <c r="A134" s="33"/>
      <c r="B134" s="34"/>
      <c r="C134" s="35"/>
      <c r="D134" s="219" t="s">
        <v>186</v>
      </c>
      <c r="E134" s="35"/>
      <c r="F134" s="220" t="s">
        <v>251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186</v>
      </c>
      <c r="AU134" s="14" t="s">
        <v>84</v>
      </c>
    </row>
    <row r="135" s="12" customFormat="1" ht="25.92" customHeight="1">
      <c r="A135" s="12"/>
      <c r="B135" s="223"/>
      <c r="C135" s="224"/>
      <c r="D135" s="225" t="s">
        <v>75</v>
      </c>
      <c r="E135" s="226" t="s">
        <v>211</v>
      </c>
      <c r="F135" s="226" t="s">
        <v>212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192</v>
      </c>
      <c r="AT135" s="235" t="s">
        <v>75</v>
      </c>
      <c r="AU135" s="235" t="s">
        <v>76</v>
      </c>
      <c r="AY135" s="234" t="s">
        <v>183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75</v>
      </c>
      <c r="E136" s="244" t="s">
        <v>213</v>
      </c>
      <c r="F136" s="244" t="s">
        <v>214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192</v>
      </c>
      <c r="AT136" s="235" t="s">
        <v>75</v>
      </c>
      <c r="AU136" s="235" t="s">
        <v>84</v>
      </c>
      <c r="AY136" s="234" t="s">
        <v>183</v>
      </c>
      <c r="BK136" s="236">
        <f>SUM(BK137:BK138)</f>
        <v>4560</v>
      </c>
    </row>
    <row r="137" s="2" customFormat="1" ht="24" customHeight="1">
      <c r="A137" s="33"/>
      <c r="B137" s="34"/>
      <c r="C137" s="237" t="s">
        <v>192</v>
      </c>
      <c r="D137" s="237" t="s">
        <v>193</v>
      </c>
      <c r="E137" s="238" t="s">
        <v>216</v>
      </c>
      <c r="F137" s="239" t="s">
        <v>217</v>
      </c>
      <c r="G137" s="240" t="s">
        <v>218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219</v>
      </c>
      <c r="M137" s="36"/>
      <c r="N137" s="243" t="s">
        <v>1</v>
      </c>
      <c r="O137" s="213" t="s">
        <v>39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220</v>
      </c>
      <c r="AT137" s="217" t="s">
        <v>193</v>
      </c>
      <c r="AU137" s="217" t="s">
        <v>86</v>
      </c>
      <c r="AY137" s="14" t="s">
        <v>183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84</v>
      </c>
      <c r="BK137" s="218">
        <f>ROUND(P137*H137,2)</f>
        <v>4560</v>
      </c>
      <c r="BL137" s="14" t="s">
        <v>220</v>
      </c>
      <c r="BM137" s="217" t="s">
        <v>287</v>
      </c>
    </row>
    <row r="138" s="2" customFormat="1">
      <c r="A138" s="33"/>
      <c r="B138" s="34"/>
      <c r="C138" s="35"/>
      <c r="D138" s="219" t="s">
        <v>186</v>
      </c>
      <c r="E138" s="35"/>
      <c r="F138" s="220" t="s">
        <v>217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186</v>
      </c>
      <c r="AU138" s="14" t="s">
        <v>86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x33A2eq9Tq6/9y0tTg7Dh/S55EAax5PPDC8ZidDj8OTqOesoQZjtiX468U0/lUrUS855nkqAWJN2smLjcQkHSg==" hashValue="1hkCsQ9n8Vre3eP/VBhQnyZJY3Af+7maTCH73aYrJvfceGPzvgv6kQKgcrksiwBahwI7K0gbNaoP6FPuwOxHcg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2019-07-31T11:15:02Z</dcterms:created>
  <dcterms:modified xsi:type="dcterms:W3CDTF">2019-07-31T11:15:21Z</dcterms:modified>
</cp:coreProperties>
</file>